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2.xml" ContentType="application/vnd.openxmlformats-officedocument.spreadsheetml.comments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ddy/Library/Mobile Documents/com~apple~CloudDocs/ARCHITECTURE/GREEN BOOK/1_SUSTAINABLE PRODUCTIONS/TOOLKIT/MATERIALS INVENTORY/230914_ETC/"/>
    </mc:Choice>
  </mc:AlternateContent>
  <xr:revisionPtr revIDLastSave="0" documentId="13_ncr:1_{7CA090DA-E47B-4E40-A34B-D85ED21A2D1A}" xr6:coauthVersionLast="47" xr6:coauthVersionMax="47" xr10:uidLastSave="{00000000-0000-0000-0000-000000000000}"/>
  <bookViews>
    <workbookView xWindow="140" yWindow="460" windowWidth="34460" windowHeight="19680" tabRatio="792" xr2:uid="{097DFFC3-81E1-4632-9299-5313FEF3FDB3}"/>
  </bookViews>
  <sheets>
    <sheet name="General info" sheetId="12" r:id="rId1"/>
    <sheet name="Notes" sheetId="3" r:id="rId2"/>
    <sheet name="TOTAL" sheetId="11" r:id="rId3"/>
    <sheet name="Sets and scenery - BUDGET" sheetId="1" r:id="rId4"/>
    <sheet name="Costume - BUDGET" sheetId="5" r:id="rId5"/>
    <sheet name="Props &amp; furniture - BUDGET" sheetId="9" r:id="rId6"/>
    <sheet name="Sets and scenery - FINAL" sheetId="4" r:id="rId7"/>
    <sheet name="Costume - FINAL" sheetId="6" r:id="rId8"/>
    <sheet name="Props &amp; furniture - FINAL" sheetId="10" r:id="rId9"/>
  </sheets>
  <definedNames>
    <definedName name="_kostumier">'General info'!$C$13</definedName>
    <definedName name="_producent">'General info'!$C$11</definedName>
    <definedName name="_produktionsleder">'General info'!$C$12</definedName>
    <definedName name="_sæson">'General info'!$C$16</definedName>
    <definedName name="_scenemester">'General info'!$C$14</definedName>
    <definedName name="Forestillingsnummer">'General info'!$C$7</definedName>
    <definedName name="Forestillingstitel">'General info'!$C$8</definedName>
    <definedName name="KUNSTART">'General info'!$C$9</definedName>
    <definedName name="Producent">'General info'!$C$11</definedName>
    <definedName name="producer">'General info'!$C$11</definedName>
    <definedName name="Produktionsleder">'General info'!$C$12</definedName>
    <definedName name="sæson">'General info'!$C$16</definedName>
    <definedName name="Scenemester">'General info'!$C$14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4" i="11" l="1"/>
  <c r="I44" i="11"/>
  <c r="M19" i="10" l="1"/>
  <c r="K21" i="4"/>
  <c r="K20" i="4"/>
  <c r="K18" i="4"/>
  <c r="E20" i="4"/>
  <c r="D5" i="10"/>
  <c r="D4" i="10"/>
  <c r="Q6" i="11"/>
  <c r="E126" i="1" l="1"/>
  <c r="E125" i="1"/>
  <c r="E124" i="1"/>
  <c r="E123" i="1"/>
  <c r="E122" i="1"/>
  <c r="E121" i="1"/>
  <c r="E120" i="1"/>
  <c r="E119" i="1"/>
  <c r="E118" i="1"/>
  <c r="E117" i="1"/>
  <c r="E116" i="1"/>
  <c r="E115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3" i="1"/>
  <c r="E92" i="1"/>
  <c r="E91" i="1"/>
  <c r="E90" i="1"/>
  <c r="E86" i="1"/>
  <c r="E85" i="1"/>
  <c r="E84" i="1"/>
  <c r="E83" i="1"/>
  <c r="E82" i="1"/>
  <c r="E81" i="1"/>
  <c r="E80" i="1"/>
  <c r="E79" i="1"/>
  <c r="E78" i="1"/>
  <c r="E77" i="1"/>
  <c r="E76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111" i="1" l="1"/>
  <c r="E87" i="1"/>
  <c r="P54" i="4"/>
  <c r="P53" i="4"/>
  <c r="P52" i="4"/>
  <c r="P51" i="4"/>
  <c r="P50" i="4"/>
  <c r="P49" i="4"/>
  <c r="P48" i="4"/>
  <c r="P47" i="4"/>
  <c r="P46" i="4"/>
  <c r="P45" i="4"/>
  <c r="P44" i="4"/>
  <c r="P43" i="4"/>
  <c r="P42" i="4"/>
  <c r="P41" i="4"/>
  <c r="P40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E132" i="4" l="1"/>
  <c r="E133" i="4"/>
  <c r="E134" i="4"/>
  <c r="E135" i="4"/>
  <c r="E136" i="4"/>
  <c r="E137" i="4"/>
  <c r="E138" i="4"/>
  <c r="E139" i="4"/>
  <c r="E140" i="4"/>
  <c r="E141" i="4"/>
  <c r="E142" i="4"/>
  <c r="E131" i="4"/>
  <c r="E109" i="4" l="1"/>
  <c r="E108" i="4"/>
  <c r="E107" i="4"/>
  <c r="E106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02" i="4"/>
  <c r="E101" i="4"/>
  <c r="E100" i="4"/>
  <c r="E99" i="4"/>
  <c r="E98" i="4"/>
  <c r="E97" i="4"/>
  <c r="E96" i="4"/>
  <c r="E95" i="4"/>
  <c r="E94" i="4"/>
  <c r="E93" i="4"/>
  <c r="E92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103" i="4" l="1"/>
  <c r="E127" i="4"/>
  <c r="F38" i="6" l="1"/>
  <c r="J38" i="6" s="1"/>
  <c r="F39" i="6"/>
  <c r="J39" i="6" s="1"/>
  <c r="F40" i="6"/>
  <c r="J40" i="6" s="1"/>
  <c r="F41" i="6"/>
  <c r="J41" i="6" s="1"/>
  <c r="F42" i="6"/>
  <c r="J42" i="6" s="1"/>
  <c r="J52" i="5"/>
  <c r="I52" i="5"/>
  <c r="H52" i="5"/>
  <c r="G52" i="5"/>
  <c r="F52" i="5"/>
  <c r="J51" i="5"/>
  <c r="I51" i="5"/>
  <c r="H51" i="5"/>
  <c r="G51" i="5"/>
  <c r="F51" i="5"/>
  <c r="J50" i="5"/>
  <c r="I50" i="5"/>
  <c r="H50" i="5"/>
  <c r="G50" i="5"/>
  <c r="F50" i="5"/>
  <c r="J49" i="5"/>
  <c r="I49" i="5"/>
  <c r="H49" i="5"/>
  <c r="G49" i="5"/>
  <c r="F49" i="5"/>
  <c r="J48" i="5"/>
  <c r="I48" i="5"/>
  <c r="H48" i="5"/>
  <c r="G48" i="5"/>
  <c r="F48" i="5"/>
  <c r="F28" i="5"/>
  <c r="H28" i="5"/>
  <c r="G29" i="5"/>
  <c r="I29" i="5"/>
  <c r="G30" i="5"/>
  <c r="H30" i="5"/>
  <c r="J30" i="5"/>
  <c r="G31" i="5"/>
  <c r="I31" i="5"/>
  <c r="G32" i="5"/>
  <c r="I32" i="5"/>
  <c r="J32" i="5"/>
  <c r="F33" i="5"/>
  <c r="H33" i="5"/>
  <c r="J33" i="5"/>
  <c r="G34" i="5"/>
  <c r="G35" i="5"/>
  <c r="H35" i="5"/>
  <c r="G36" i="5"/>
  <c r="I36" i="5"/>
  <c r="G37" i="5"/>
  <c r="J37" i="5"/>
  <c r="F38" i="5"/>
  <c r="G39" i="5"/>
  <c r="G40" i="5"/>
  <c r="H40" i="5"/>
  <c r="G41" i="5"/>
  <c r="I41" i="5"/>
  <c r="G42" i="5"/>
  <c r="J42" i="5"/>
  <c r="F43" i="5"/>
  <c r="G44" i="5"/>
  <c r="G45" i="5"/>
  <c r="H45" i="5"/>
  <c r="G46" i="5"/>
  <c r="I46" i="5"/>
  <c r="G47" i="5"/>
  <c r="J47" i="5"/>
  <c r="Q6" i="6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O44" i="10"/>
  <c r="O45" i="10"/>
  <c r="O46" i="10"/>
  <c r="O47" i="10"/>
  <c r="O48" i="10"/>
  <c r="O49" i="10"/>
  <c r="O50" i="10"/>
  <c r="O51" i="10"/>
  <c r="O52" i="10"/>
  <c r="O53" i="10"/>
  <c r="O54" i="10"/>
  <c r="O55" i="10"/>
  <c r="O19" i="10"/>
  <c r="C4" i="9"/>
  <c r="B4" i="11"/>
  <c r="C6" i="9"/>
  <c r="C5" i="9"/>
  <c r="B4" i="9"/>
  <c r="B4" i="6"/>
  <c r="C6" i="6"/>
  <c r="C5" i="6"/>
  <c r="D6" i="5"/>
  <c r="D5" i="5"/>
  <c r="Q6" i="4"/>
  <c r="C6" i="4"/>
  <c r="C5" i="4"/>
  <c r="T6" i="1"/>
  <c r="C6" i="11"/>
  <c r="C5" i="11"/>
  <c r="C5" i="1"/>
  <c r="W6" i="5"/>
  <c r="D4" i="5"/>
  <c r="C4" i="6"/>
  <c r="C4" i="5"/>
  <c r="C4" i="4"/>
  <c r="C4" i="11"/>
  <c r="C6" i="1"/>
  <c r="B4" i="1"/>
  <c r="C4" i="1"/>
  <c r="H19" i="5" l="1"/>
  <c r="J19" i="5"/>
  <c r="G19" i="5"/>
  <c r="F19" i="5"/>
  <c r="I19" i="5"/>
  <c r="F19" i="6"/>
  <c r="J19" i="6" s="1"/>
  <c r="F20" i="6"/>
  <c r="J20" i="6" s="1"/>
  <c r="F21" i="6"/>
  <c r="J21" i="6" s="1"/>
  <c r="F22" i="6"/>
  <c r="J22" i="6" s="1"/>
  <c r="F23" i="6"/>
  <c r="J23" i="6" s="1"/>
  <c r="F24" i="6"/>
  <c r="J24" i="6" s="1"/>
  <c r="F25" i="6"/>
  <c r="J25" i="6" s="1"/>
  <c r="F26" i="6"/>
  <c r="J26" i="6" s="1"/>
  <c r="F27" i="6"/>
  <c r="J27" i="6" s="1"/>
  <c r="F28" i="6"/>
  <c r="J28" i="6" s="1"/>
  <c r="F29" i="6"/>
  <c r="J29" i="6" s="1"/>
  <c r="F30" i="6"/>
  <c r="J30" i="6" s="1"/>
  <c r="F31" i="6"/>
  <c r="F32" i="6"/>
  <c r="J32" i="6" s="1"/>
  <c r="F33" i="6"/>
  <c r="J33" i="6" s="1"/>
  <c r="F34" i="6"/>
  <c r="J34" i="6" s="1"/>
  <c r="F35" i="6"/>
  <c r="J35" i="6" s="1"/>
  <c r="F36" i="6"/>
  <c r="J36" i="6" s="1"/>
  <c r="F37" i="6"/>
  <c r="J37" i="6" s="1"/>
  <c r="F18" i="6"/>
  <c r="J18" i="6" l="1"/>
  <c r="F44" i="6"/>
  <c r="J57" i="10"/>
  <c r="E57" i="10"/>
  <c r="H57" i="10" s="1"/>
  <c r="G20" i="9"/>
  <c r="F20" i="9"/>
  <c r="E20" i="9"/>
  <c r="D20" i="9"/>
  <c r="C20" i="9"/>
  <c r="G19" i="1"/>
  <c r="F19" i="1"/>
  <c r="E19" i="1"/>
  <c r="D19" i="1"/>
  <c r="C19" i="1"/>
  <c r="J44" i="6" l="1"/>
  <c r="G23" i="11" s="1"/>
  <c r="G28" i="11"/>
  <c r="M57" i="10"/>
  <c r="L28" i="11" s="1"/>
  <c r="N44" i="6"/>
  <c r="L23" i="11" s="1"/>
  <c r="K56" i="4"/>
  <c r="E56" i="4"/>
  <c r="I56" i="4" l="1"/>
  <c r="E44" i="11"/>
  <c r="N56" i="4"/>
  <c r="L18" i="11" s="1"/>
  <c r="G18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Mikkel Rubæk</author>
  </authors>
  <commentList>
    <comment ref="G25" authorId="0" shapeId="0" xr:uid="{E9360A9D-0070-4C70-BA67-0B7A3456FCC3}">
      <text>
        <r>
          <rPr>
            <b/>
            <sz val="9"/>
            <color indexed="81"/>
            <rFont val="Tahoma"/>
            <family val="2"/>
          </rPr>
          <t>Mikkel Rubæk:</t>
        </r>
        <r>
          <rPr>
            <sz val="9"/>
            <color indexed="81"/>
            <rFont val="Tahoma"/>
            <family val="2"/>
          </rPr>
          <t xml:space="preserve">
En lastbil udleder 877g CO2 pr. kørt km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Mikkel Rubæk</author>
  </authors>
  <commentList>
    <comment ref="G23" authorId="0" shapeId="0" xr:uid="{CC1F5426-CA39-F747-A3AC-D8602B4FAAAA}">
      <text>
        <r>
          <rPr>
            <b/>
            <sz val="9"/>
            <color rgb="FF000000"/>
            <rFont val="Tahoma"/>
            <family val="2"/>
          </rPr>
          <t>Mikkel Rubæk: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En lastbil udleder 877g CO2 pr. kørt km
</t>
        </r>
      </text>
    </comment>
  </commentList>
</comments>
</file>

<file path=xl/sharedStrings.xml><?xml version="1.0" encoding="utf-8"?>
<sst xmlns="http://schemas.openxmlformats.org/spreadsheetml/2006/main" count="683" uniqueCount="301">
  <si>
    <t>materiale</t>
  </si>
  <si>
    <t>noter</t>
  </si>
  <si>
    <t>transport</t>
  </si>
  <si>
    <t>Kilde</t>
  </si>
  <si>
    <t>Varen</t>
  </si>
  <si>
    <t>bortskaffelse</t>
  </si>
  <si>
    <t>Transport</t>
  </si>
  <si>
    <t>fremtidig
brug</t>
  </si>
  <si>
    <t>brugt
før?</t>
  </si>
  <si>
    <t>Nej</t>
  </si>
  <si>
    <t>Varens endeligt</t>
  </si>
  <si>
    <t>THE GREEEN THEATRE BOOK</t>
  </si>
  <si>
    <t>Materiale</t>
  </si>
  <si>
    <t>Destination</t>
  </si>
  <si>
    <t>Genbrug
Mængde (kg)</t>
  </si>
  <si>
    <t xml:space="preserve"> </t>
  </si>
  <si>
    <t>XX</t>
  </si>
  <si>
    <t>PERFORMANCE NUMBER</t>
  </si>
  <si>
    <t>PERFORMANCE TITLE</t>
  </si>
  <si>
    <t>TARGET:</t>
  </si>
  <si>
    <t xml:space="preserve">Date : </t>
  </si>
  <si>
    <t xml:space="preserve">Producer: </t>
  </si>
  <si>
    <t xml:space="preserve">Season: </t>
  </si>
  <si>
    <t>REUSED / RECYCLED - direct</t>
  </si>
  <si>
    <t>REUSED / RECYCLED - modified</t>
  </si>
  <si>
    <t>REUSED / RECYCLED - purchased</t>
  </si>
  <si>
    <t>NEW MATERIALS - 'good'</t>
  </si>
  <si>
    <t>Sets and scenery</t>
  </si>
  <si>
    <t>Costumes</t>
  </si>
  <si>
    <t>Props and furniture</t>
  </si>
  <si>
    <t>REUSED / RECYCLED - standard elements</t>
  </si>
  <si>
    <t>REUSED / RECYCLED - for further processing</t>
  </si>
  <si>
    <t>REUSED / RECYCLED - salvaged materials</t>
  </si>
  <si>
    <t>Burnt as biomass</t>
  </si>
  <si>
    <t>Landfill</t>
  </si>
  <si>
    <t>Source</t>
  </si>
  <si>
    <t>Totals</t>
  </si>
  <si>
    <t>TOTAL AMOUNT (kg)</t>
  </si>
  <si>
    <t>% recycled or made from recycled materials</t>
  </si>
  <si>
    <t>% recycled or used as recycled materials</t>
  </si>
  <si>
    <t>1-4: Excellent. Safe disposal</t>
  </si>
  <si>
    <t>5-9: Good. Could be done better?</t>
  </si>
  <si>
    <t>10-12: Acceptable. Could be done better?</t>
  </si>
  <si>
    <t>15-16: Bad. Could be done better?</t>
  </si>
  <si>
    <t>Small items not included and other comments:
All used nails, screws, glue and spot paint are not included</t>
  </si>
  <si>
    <t>Baseline target</t>
  </si>
  <si>
    <t>Advanced target</t>
  </si>
  <si>
    <t>Intermediate target</t>
  </si>
  <si>
    <t>Date</t>
  </si>
  <si>
    <t>Production manager</t>
  </si>
  <si>
    <t>Elements</t>
  </si>
  <si>
    <t>NEW MATERIALS - 'bad'</t>
  </si>
  <si>
    <t xml:space="preserve">e.g.Direct use of existing elements such as modular scenery, standard components.
</t>
  </si>
  <si>
    <t>e.g. Modified components.</t>
  </si>
  <si>
    <t>e.g. Salvaged materials such as. recycled cardboard, textiles, metals, timber.</t>
  </si>
  <si>
    <t>e.g. Plant-based materials &amp; textiles, wood from sustainable sources, materials from accredited zero carbon sources.</t>
  </si>
  <si>
    <t>e.g. Polystyrene, aluminium, vinyls, polycarbonate, hardwoods, softwood from unsustainable sources.</t>
  </si>
  <si>
    <t>Element / material</t>
  </si>
  <si>
    <t xml:space="preserve">Element </t>
  </si>
  <si>
    <t>Baseline / Intermediate / Advanced</t>
  </si>
  <si>
    <t>Production Manager:</t>
  </si>
  <si>
    <t>PRODUCER</t>
  </si>
  <si>
    <t>PRODUCTION MANAGER</t>
  </si>
  <si>
    <t>SEASON</t>
  </si>
  <si>
    <t>20-25: Unacceptable. Could be done better?</t>
  </si>
  <si>
    <t>Props and Furniture</t>
  </si>
  <si>
    <t>Costume lead:</t>
  </si>
  <si>
    <t>COSTUME LEAD</t>
  </si>
  <si>
    <t>Season:</t>
  </si>
  <si>
    <t>Head of props:</t>
  </si>
  <si>
    <t>Head of furniture:</t>
  </si>
  <si>
    <t>Production:</t>
  </si>
  <si>
    <t>First performance:</t>
  </si>
  <si>
    <t>Modified/adapted props or furniture from stock (or production from existing materials)</t>
  </si>
  <si>
    <t>Direct use of props or furniture from stock</t>
  </si>
  <si>
    <t>New purchase/new production made from 'good' raw materials</t>
  </si>
  <si>
    <t>New purchase/new production made from 'bad' raw materials</t>
  </si>
  <si>
    <t>Return to stock</t>
  </si>
  <si>
    <t>Passed on/sold for recycling</t>
  </si>
  <si>
    <t>Discarded</t>
  </si>
  <si>
    <t>Elements by weight</t>
  </si>
  <si>
    <t>Element</t>
  </si>
  <si>
    <t>Material</t>
  </si>
  <si>
    <t>Remarks</t>
  </si>
  <si>
    <t>Amount (kg)</t>
  </si>
  <si>
    <t>Score/points</t>
  </si>
  <si>
    <t>Remarls</t>
  </si>
  <si>
    <t>Total</t>
  </si>
  <si>
    <t>Recycling amount (kg)</t>
  </si>
  <si>
    <t>All calculations are based on an average weight per costume</t>
  </si>
  <si>
    <t>Stage / artform:</t>
  </si>
  <si>
    <t>% for recycling</t>
  </si>
  <si>
    <t>Prop item / furniture item</t>
  </si>
  <si>
    <t>Props item / furniture item</t>
  </si>
  <si>
    <t xml:space="preserve">Direct use of props or furniture from stock
</t>
  </si>
  <si>
    <t xml:space="preserve">Modified/adapted props or furniture from stock (or production from existing materials)
</t>
  </si>
  <si>
    <t>Costume</t>
  </si>
  <si>
    <t>\</t>
  </si>
  <si>
    <t>Date:</t>
  </si>
  <si>
    <t xml:space="preserve">Minimal adjustments (under 2 hours)
</t>
  </si>
  <si>
    <t xml:space="preserve">Major adaptations / supply of new materials or reuse of materials from stock
</t>
  </si>
  <si>
    <t>Shopping in thrift stores incl. adjustments</t>
  </si>
  <si>
    <t>New production and procurement with predominantly sustainable materials</t>
  </si>
  <si>
    <t>New production and purchases with predominantly - non-sustainable materials</t>
  </si>
  <si>
    <t>Costume/type</t>
  </si>
  <si>
    <t>Method of acquisition</t>
  </si>
  <si>
    <t>est. weight (kg)</t>
  </si>
  <si>
    <t>LARGER FEMALE COSTUME ELEMENT
(Coat, skirt, underskirt, TUTU)</t>
  </si>
  <si>
    <t>LARGER MALE COSTUME ELEMENT
(Coat, jacket, shirt, trousers)</t>
  </si>
  <si>
    <t>MEDIUM FEMALE or MALE ELEMENT
(Blouse, skirt, jacket, dress/trousers, sweater, jacket)</t>
  </si>
  <si>
    <t>LIGHT MALE or FEMALE COSTUME 
(T-shirt, underwear)</t>
  </si>
  <si>
    <t>SHOES (fill in number of PAIRS if more than 15 pairs of shoes)</t>
  </si>
  <si>
    <t>From stock/min. adjustments</t>
  </si>
  <si>
    <t>From storage/larger additions</t>
  </si>
  <si>
    <t>From a thrift shop with an adjustment</t>
  </si>
  <si>
    <t>New production (good)</t>
  </si>
  <si>
    <t>New production (bad)</t>
  </si>
  <si>
    <t>Number of costumes</t>
  </si>
  <si>
    <t>Weight (kg)</t>
  </si>
  <si>
    <t>ART FORM</t>
  </si>
  <si>
    <t>Costume - Budget</t>
  </si>
  <si>
    <t>total kg</t>
  </si>
  <si>
    <t>volume (m3)</t>
  </si>
  <si>
    <t>weight per m3 (kg)</t>
  </si>
  <si>
    <t>Certified European softwood</t>
  </si>
  <si>
    <t>Other softwood</t>
  </si>
  <si>
    <t>Certified European hardwood</t>
  </si>
  <si>
    <t>Other hardwood</t>
  </si>
  <si>
    <t>Weight and Volume Calculators</t>
  </si>
  <si>
    <t>Sheet material weight calculator</t>
  </si>
  <si>
    <t>no. of sheets</t>
  </si>
  <si>
    <t>weight per sheet (kg)</t>
  </si>
  <si>
    <t>Timber volume calculator</t>
  </si>
  <si>
    <t>overall length (mm)</t>
  </si>
  <si>
    <t>w (mm)</t>
  </si>
  <si>
    <t>h (mm)</t>
  </si>
  <si>
    <t>m3</t>
  </si>
  <si>
    <t>total m3</t>
  </si>
  <si>
    <t>Steel weight calculator</t>
  </si>
  <si>
    <t>• If invoices show weight of steel, fill this in directly in the box above. Otherwise, use the table below to calculate overall weight.</t>
  </si>
  <si>
    <t>no.</t>
  </si>
  <si>
    <t>weight (kg)</t>
  </si>
  <si>
    <t xml:space="preserve">15.88 x 1.5 ERW (Circular) </t>
  </si>
  <si>
    <t>47.6 x 2 ERW</t>
  </si>
  <si>
    <t>30 x 1.5 ERW</t>
  </si>
  <si>
    <t>80 x 40 x 2 (square/rectangular)</t>
  </si>
  <si>
    <t>80 x 40 x 3 RHS (Round Hollow Section)</t>
  </si>
  <si>
    <t>20 x 20 x 1.5 ERW</t>
  </si>
  <si>
    <t>25 x 25 x 1.5 ERW</t>
  </si>
  <si>
    <t>40 x 20 x 1.5 ERW</t>
  </si>
  <si>
    <t xml:space="preserve">40 x 40 x 1.5 ERW </t>
  </si>
  <si>
    <t>40 x 40 x 2.5 SHS (Square Hollow Section)</t>
  </si>
  <si>
    <t>48.3 x 4 CHS (Circular Hollow Section)</t>
  </si>
  <si>
    <t>40 x 6 flat bar (solid)</t>
  </si>
  <si>
    <t>50 x 25 x 1.5 ERW</t>
  </si>
  <si>
    <t>Aluminium weight calculator</t>
  </si>
  <si>
    <t>Timber weight calculator</t>
  </si>
  <si>
    <t>• Fill in quantities, then copy the weights into the table above</t>
  </si>
  <si>
    <t>40 x 40</t>
  </si>
  <si>
    <t>weight per m (kg)</t>
  </si>
  <si>
    <t>overall length</t>
  </si>
  <si>
    <t>Weight Guide</t>
  </si>
  <si>
    <t>Furniture</t>
  </si>
  <si>
    <t>Bed</t>
  </si>
  <si>
    <t>Large antique double</t>
  </si>
  <si>
    <t>Light modern double</t>
  </si>
  <si>
    <t>Large antique single</t>
  </si>
  <si>
    <t>Light modern single</t>
  </si>
  <si>
    <t>Bunks</t>
  </si>
  <si>
    <t>Sofas</t>
  </si>
  <si>
    <t>Antique 3-seater</t>
  </si>
  <si>
    <t>Light modern 3-seater</t>
  </si>
  <si>
    <t>Antique 2-seater</t>
  </si>
  <si>
    <t>Light modern 2-seater</t>
  </si>
  <si>
    <t>Large antique armchair</t>
  </si>
  <si>
    <t>Light modern armchair</t>
  </si>
  <si>
    <t xml:space="preserve">Dining </t>
  </si>
  <si>
    <t>Large antique dining table</t>
  </si>
  <si>
    <t>Antique dining chairs (each)</t>
  </si>
  <si>
    <t>6-place modern table</t>
  </si>
  <si>
    <t>Modern dining chairs (each)</t>
  </si>
  <si>
    <t>Storage</t>
  </si>
  <si>
    <t>Large antique armoire</t>
  </si>
  <si>
    <t>Large antique chest of drawers</t>
  </si>
  <si>
    <t>Light modern chest of drawers</t>
  </si>
  <si>
    <t>Large coffee table</t>
  </si>
  <si>
    <t>Small coffee table</t>
  </si>
  <si>
    <t>Light modern wardrobe</t>
  </si>
  <si>
    <t>Accessories</t>
  </si>
  <si>
    <t>Large floor lamp</t>
  </si>
  <si>
    <t>Small table lamp</t>
  </si>
  <si>
    <t>Small floor rug</t>
  </si>
  <si>
    <t>Large floor rug</t>
  </si>
  <si>
    <t>Building components</t>
  </si>
  <si>
    <t>Staircases</t>
  </si>
  <si>
    <t>Steel spiral stair, one storey</t>
  </si>
  <si>
    <t>Doors</t>
  </si>
  <si>
    <t>Windows</t>
  </si>
  <si>
    <t>Heavy panelled wooden single door</t>
  </si>
  <si>
    <t>Lightweight wooden single door</t>
  </si>
  <si>
    <t>Birch plywood 2.4 x 1.2 x 4mm EURO C</t>
  </si>
  <si>
    <t>Birch plywood 2.4 x 1.2 x 6mm EURO C</t>
  </si>
  <si>
    <t>Birch plywood 2.4 x 1.2 x9mm</t>
  </si>
  <si>
    <t>Birch plywood 2.4 x 1.2 x12mm</t>
  </si>
  <si>
    <t>Birch plywood 2.4 x 1.2 x18mm</t>
  </si>
  <si>
    <t>WISA plywood 2.4 x 1.2 x 18mm N/F/P</t>
  </si>
  <si>
    <t>Softwood plywood 2.4 x 1.2 x4mm</t>
  </si>
  <si>
    <t>Softwood plywood 2.4 x 1.2 x6mm</t>
  </si>
  <si>
    <t>Softwood plywood 2.4 x 1.2 x9mm</t>
  </si>
  <si>
    <t>Softwood plywood 2.4 x 1.2 x12mm</t>
  </si>
  <si>
    <t>Softwood plywood 2.4 x 1.2 x18mm</t>
  </si>
  <si>
    <t>MDF 2.4 x 1.2 x18mm N/F/P</t>
  </si>
  <si>
    <t>Birch plywood 3 x 1.5 x18mm</t>
  </si>
  <si>
    <t>MDF 3 x 1.5 x18mm N/F/P</t>
  </si>
  <si>
    <t>MDF 3 x 1.2 x6mm F/P</t>
  </si>
  <si>
    <t>MDF 3 x 1.2 x9mm F/P</t>
  </si>
  <si>
    <t>MDF 3 x 1.2 x12mm F/P</t>
  </si>
  <si>
    <t>Orgia</t>
  </si>
  <si>
    <t>Opera</t>
  </si>
  <si>
    <t>Floor</t>
  </si>
  <si>
    <t>Walls</t>
  </si>
  <si>
    <t>Wall framing</t>
  </si>
  <si>
    <t>15mm phenolic board</t>
  </si>
  <si>
    <t>45 boards, painted</t>
  </si>
  <si>
    <t>Painted playwood</t>
  </si>
  <si>
    <t>20 panels, 1.5 x 5 x 10</t>
  </si>
  <si>
    <t>40 x 40 aluminium framing</t>
  </si>
  <si>
    <t>Estimated length 250m</t>
  </si>
  <si>
    <t>Previous production</t>
  </si>
  <si>
    <t>Store</t>
  </si>
  <si>
    <t>Salvaged materials from store</t>
  </si>
  <si>
    <t>Double bed 1.35m wide</t>
  </si>
  <si>
    <t>2 nightstands</t>
  </si>
  <si>
    <t>2 TV stands</t>
  </si>
  <si>
    <t>2 TVs</t>
  </si>
  <si>
    <t>2 floor lamps</t>
  </si>
  <si>
    <t>2-seater sofa</t>
  </si>
  <si>
    <t>Orange armchair</t>
  </si>
  <si>
    <t>3-seater orange sofa</t>
  </si>
  <si>
    <t>Coffee table</t>
  </si>
  <si>
    <t>Dining table for 6</t>
  </si>
  <si>
    <t>6 dining chairs</t>
  </si>
  <si>
    <t>Wine rack</t>
  </si>
  <si>
    <t>Cupboard</t>
  </si>
  <si>
    <t>Sideboard with mirror</t>
  </si>
  <si>
    <t>Bunk beds 105 cm wide</t>
  </si>
  <si>
    <t>Hutch</t>
  </si>
  <si>
    <t>Aquarium</t>
  </si>
  <si>
    <t>Brioche bread &amp; plate</t>
  </si>
  <si>
    <t>Glass vase and flowers</t>
  </si>
  <si>
    <t>Glass water pitcher and 4 glass cups</t>
  </si>
  <si>
    <t>Child's scooter</t>
  </si>
  <si>
    <t>Sheep plush toy</t>
  </si>
  <si>
    <t>Toy truck</t>
  </si>
  <si>
    <t>Toy ambulance</t>
  </si>
  <si>
    <t>Nightlight</t>
  </si>
  <si>
    <t>2 rattles</t>
  </si>
  <si>
    <t>2 glass goblets</t>
  </si>
  <si>
    <t>2 flat plates</t>
  </si>
  <si>
    <t>1 white tablecloth</t>
  </si>
  <si>
    <t>Serving tray with cover</t>
  </si>
  <si>
    <t>Coat rack</t>
  </si>
  <si>
    <t>Tulip lamp</t>
  </si>
  <si>
    <t>2 table lamps</t>
  </si>
  <si>
    <t>2 bunk bed lamps</t>
  </si>
  <si>
    <t>Second-hand market</t>
  </si>
  <si>
    <t>From store, modified</t>
  </si>
  <si>
    <t>From theatre meeting room</t>
  </si>
  <si>
    <t>Theatre store</t>
  </si>
  <si>
    <t>Fill in General Information about each production below</t>
  </si>
  <si>
    <r>
      <t xml:space="preserve">Purchased </t>
    </r>
    <r>
      <rPr>
        <b/>
        <sz val="10"/>
        <color theme="2" tint="-0.499984740745262"/>
        <rFont val="Calibri"/>
        <family val="2"/>
        <scheme val="minor"/>
      </rPr>
      <t>second-hand</t>
    </r>
    <r>
      <rPr>
        <sz val="10"/>
        <color theme="2" tint="-0.499984740745262"/>
        <rFont val="Calibri"/>
        <family val="2"/>
        <scheme val="minor"/>
      </rPr>
      <t xml:space="preserve"> props or furniture</t>
    </r>
  </si>
  <si>
    <t>Sets and Scenery</t>
  </si>
  <si>
    <t>Budget</t>
  </si>
  <si>
    <t>Final</t>
  </si>
  <si>
    <r>
      <t xml:space="preserve">Purchased </t>
    </r>
    <r>
      <rPr>
        <b/>
        <sz val="11"/>
        <color theme="1"/>
        <rFont val="Calibri"/>
        <family val="2"/>
        <scheme val="minor"/>
      </rPr>
      <t>second-hand</t>
    </r>
    <r>
      <rPr>
        <sz val="11"/>
        <color theme="1"/>
        <rFont val="Calibri"/>
        <family val="2"/>
        <scheme val="minor"/>
      </rPr>
      <t xml:space="preserve"> props or furniture</t>
    </r>
  </si>
  <si>
    <t>SUMMARY</t>
  </si>
  <si>
    <t>TOTALS</t>
  </si>
  <si>
    <t>kg</t>
  </si>
  <si>
    <t>%</t>
  </si>
  <si>
    <t>Notes</t>
  </si>
  <si>
    <t>This sheet fills in automatically</t>
  </si>
  <si>
    <t>Reused from store</t>
  </si>
  <si>
    <t>Reused but modified</t>
  </si>
  <si>
    <t>Salvaged materials</t>
  </si>
  <si>
    <t>'Good' new materials</t>
  </si>
  <si>
    <t>'Bad' new materials</t>
  </si>
  <si>
    <t>Theatre Green Book Production Calculator</t>
  </si>
  <si>
    <t>• In column E, fill out the number of costumes of each type. Other cells fill out automatically.</t>
  </si>
  <si>
    <t>Return to store</t>
  </si>
  <si>
    <t>xx</t>
  </si>
  <si>
    <t>Passed on / sold</t>
  </si>
  <si>
    <t>• Under 'Destination', score what happenes to each after the production.</t>
  </si>
  <si>
    <t>DESIGNER</t>
  </si>
  <si>
    <t>• Copy the appropriate scores for 'Source' and 'Destination' into the form</t>
  </si>
  <si>
    <t>• Fill in materials</t>
  </si>
  <si>
    <t>• Estimate weights, using the tables below</t>
  </si>
  <si>
    <t>Item</t>
  </si>
  <si>
    <t>Teatro Ariaga</t>
  </si>
  <si>
    <t>2022/23</t>
  </si>
  <si>
    <t>For reuse</t>
  </si>
  <si>
    <t>From store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</si>
</sst>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#\ &quot;kg&quot;"/>
    <numFmt numFmtId="165" formatCode="#\ &quot;km&quot;"/>
    <numFmt numFmtId="166" formatCode="#,###\ &quot;m3&quot;"/>
    <numFmt numFmtId="167" formatCode="#,###,###,###\ &quot;kg C02&quot;"/>
    <numFmt numFmtId="168" formatCode="[$-F800]dddd\,\ mmmm\ dd\,\ yyyy"/>
    <numFmt numFmtId="169" formatCode="#,###.0\ &quot;kg&quot;"/>
    <numFmt numFmtId="170" formatCode="0.0"/>
    <numFmt numFmtId="171" formatCode="0.0%"/>
  </numFmts>
  <fonts count="12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Segoe UI"/>
      <family val="2"/>
    </font>
    <font>
      <sz val="11"/>
      <color theme="1"/>
      <name val="Segoe UI"/>
      <family val="2"/>
    </font>
    <font>
      <sz val="11"/>
      <color theme="1" tint="0.34998626667073579"/>
      <name val="Segoe UI"/>
      <family val="2"/>
    </font>
    <font>
      <b/>
      <sz val="11"/>
      <color theme="1"/>
      <name val="Segoe UI"/>
      <family val="2"/>
    </font>
    <font>
      <b/>
      <sz val="10"/>
      <color theme="1"/>
      <name val="Segoe UI"/>
      <family val="2"/>
    </font>
    <font>
      <sz val="10"/>
      <color theme="1" tint="0.34998626667073579"/>
      <name val="Segoe UI"/>
      <family val="2"/>
    </font>
    <font>
      <sz val="10"/>
      <color theme="2" tint="-0.499984740745262"/>
      <name val="Segoe UI"/>
      <family val="2"/>
    </font>
    <font>
      <b/>
      <u/>
      <sz val="10"/>
      <color theme="1"/>
      <name val="Segoe UI"/>
      <family val="2"/>
    </font>
    <font>
      <sz val="8"/>
      <color theme="1"/>
      <name val="Segoe UI"/>
      <family val="2"/>
    </font>
    <font>
      <sz val="8"/>
      <color theme="1" tint="0.34998626667073579"/>
      <name val="Segoe UI"/>
      <family val="2"/>
    </font>
    <font>
      <b/>
      <sz val="8"/>
      <color theme="1"/>
      <name val="Segoe U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2" tint="-0.499984740745262"/>
      <name val="Segoe UI"/>
      <family val="2"/>
    </font>
    <font>
      <sz val="10"/>
      <color rgb="FFFF0000"/>
      <name val="Segoe UI"/>
      <family val="2"/>
    </font>
    <font>
      <sz val="8"/>
      <color rgb="FFFF0000"/>
      <name val="Segoe UI"/>
      <family val="2"/>
    </font>
    <font>
      <sz val="10"/>
      <name val="Segoe UI"/>
      <family val="2"/>
    </font>
    <font>
      <sz val="11"/>
      <name val="Segoe UI"/>
      <family val="2"/>
    </font>
    <font>
      <sz val="11"/>
      <color theme="0"/>
      <name val="Segoe UI"/>
      <family val="2"/>
    </font>
    <font>
      <sz val="11"/>
      <color theme="9" tint="-0.499984740745262"/>
      <name val="Segoe UI"/>
      <family val="2"/>
    </font>
    <font>
      <sz val="12"/>
      <color theme="1"/>
      <name val="Avenir Next Regular"/>
    </font>
    <font>
      <b/>
      <i/>
      <sz val="12"/>
      <color theme="1"/>
      <name val="Avenir Next Regular"/>
    </font>
    <font>
      <b/>
      <sz val="12"/>
      <color theme="1"/>
      <name val="Avenir Next Regular"/>
    </font>
    <font>
      <b/>
      <sz val="14"/>
      <color theme="1"/>
      <name val="Avenir Next Regular"/>
    </font>
    <font>
      <sz val="11"/>
      <color theme="1"/>
      <name val="Avenir Next Regular"/>
    </font>
    <font>
      <sz val="12"/>
      <color theme="0"/>
      <name val="Avenir Next Regular"/>
    </font>
    <font>
      <i/>
      <sz val="12"/>
      <color theme="1"/>
      <name val="Avenir Next Regular"/>
    </font>
    <font>
      <sz val="12"/>
      <name val="Avenir Next Regular"/>
    </font>
    <font>
      <sz val="12"/>
      <color theme="1"/>
      <name val="Arial"/>
      <family val="2"/>
    </font>
    <font>
      <b/>
      <sz val="12"/>
      <name val="Avenir Next Regular"/>
    </font>
    <font>
      <b/>
      <sz val="24"/>
      <color theme="9" tint="-0.249977111117893"/>
      <name val="Georgia"/>
      <family val="1"/>
    </font>
    <font>
      <b/>
      <sz val="14"/>
      <color theme="9" tint="-0.499984740745262"/>
      <name val="Georgia"/>
      <family val="1"/>
    </font>
    <font>
      <b/>
      <sz val="12"/>
      <color theme="1"/>
      <name val="Georgia"/>
      <family val="1"/>
    </font>
    <font>
      <sz val="10"/>
      <color theme="1"/>
      <name val="Georgia"/>
      <family val="1"/>
    </font>
    <font>
      <sz val="12"/>
      <color theme="1"/>
      <name val="Georgia"/>
      <family val="1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sz val="8"/>
      <color theme="1"/>
      <name val="Georgia"/>
      <family val="1"/>
    </font>
    <font>
      <sz val="12"/>
      <color theme="0"/>
      <name val="Georgia"/>
      <family val="1"/>
    </font>
    <font>
      <sz val="11"/>
      <color theme="0"/>
      <name val="Georgia"/>
      <family val="1"/>
    </font>
    <font>
      <b/>
      <i/>
      <sz val="12"/>
      <color theme="1"/>
      <name val="Georgia"/>
      <family val="1"/>
    </font>
    <font>
      <i/>
      <sz val="12"/>
      <color theme="1"/>
      <name val="Georgia"/>
      <family val="1"/>
    </font>
    <font>
      <b/>
      <sz val="22"/>
      <color theme="9" tint="-0.499984740745262"/>
      <name val="Georgia"/>
      <family val="1"/>
    </font>
    <font>
      <b/>
      <sz val="11"/>
      <color theme="1"/>
      <name val="Georgia"/>
      <family val="1"/>
    </font>
    <font>
      <sz val="10"/>
      <color theme="1" tint="0.34998626667073579"/>
      <name val="Georgia"/>
      <family val="1"/>
    </font>
    <font>
      <sz val="11"/>
      <name val="Georgia"/>
      <family val="1"/>
    </font>
    <font>
      <sz val="8"/>
      <color theme="1" tint="0.34998626667073579"/>
      <name val="Georgia"/>
      <family val="1"/>
    </font>
    <font>
      <sz val="11"/>
      <color theme="1" tint="0.34998626667073579"/>
      <name val="Georgia"/>
      <family val="1"/>
    </font>
    <font>
      <b/>
      <sz val="10"/>
      <color theme="1"/>
      <name val="Georgia"/>
      <family val="1"/>
    </font>
    <font>
      <b/>
      <sz val="8"/>
      <color theme="1"/>
      <name val="Georgia"/>
      <family val="1"/>
    </font>
    <font>
      <sz val="10"/>
      <color theme="2" tint="-0.499984740745262"/>
      <name val="Georgia"/>
      <family val="1"/>
    </font>
    <font>
      <sz val="8"/>
      <color theme="2" tint="-0.499984740745262"/>
      <name val="Georgia"/>
      <family val="1"/>
    </font>
    <font>
      <sz val="10"/>
      <name val="Georgia"/>
      <family val="1"/>
    </font>
    <font>
      <sz val="10"/>
      <color rgb="FFFF0000"/>
      <name val="Georgia"/>
      <family val="1"/>
    </font>
    <font>
      <sz val="8"/>
      <color rgb="FFFF0000"/>
      <name val="Georgia"/>
      <family val="1"/>
    </font>
    <font>
      <sz val="11"/>
      <color theme="9" tint="-0.499984740745262"/>
      <name val="Georgia"/>
      <family val="1"/>
    </font>
    <font>
      <b/>
      <sz val="11"/>
      <name val="Georgia"/>
      <family val="1"/>
    </font>
    <font>
      <sz val="12"/>
      <name val="Georgia"/>
      <family val="1"/>
    </font>
    <font>
      <b/>
      <sz val="12"/>
      <color theme="5" tint="-0.249977111117893"/>
      <name val="Avenir Next Regular"/>
    </font>
    <font>
      <sz val="11"/>
      <color rgb="FF0061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Avenir Next Regular"/>
    </font>
    <font>
      <b/>
      <sz val="11"/>
      <color theme="1"/>
      <name val="Avenir Next Regular"/>
    </font>
    <font>
      <sz val="11"/>
      <color theme="0" tint="-0.499984740745262"/>
      <name val="Avenir Next Regular"/>
    </font>
    <font>
      <sz val="12"/>
      <color theme="0" tint="-0.34998626667073579"/>
      <name val="Avenir Next Regular"/>
    </font>
    <font>
      <b/>
      <i/>
      <sz val="16"/>
      <color theme="0" tint="-0.34998626667073579"/>
      <name val="Avenir Next Regular"/>
    </font>
    <font>
      <sz val="11"/>
      <color theme="0" tint="-0.34998626667073579"/>
      <name val="Avenir Next Regular"/>
    </font>
    <font>
      <b/>
      <sz val="12"/>
      <color theme="0" tint="-0.34998626667073579"/>
      <name val="Avenir Next Regular"/>
    </font>
    <font>
      <b/>
      <sz val="10"/>
      <color rgb="FF000000"/>
      <name val="Georgia"/>
      <family val="1"/>
    </font>
    <font>
      <sz val="14"/>
      <color theme="1"/>
      <name val="Calibri"/>
      <family val="2"/>
      <scheme val="minor"/>
    </font>
    <font>
      <sz val="22"/>
      <color theme="9" tint="-0.249977111117893"/>
      <name val="Georgia"/>
      <family val="1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8"/>
      <color theme="9" tint="-0.499984740745262"/>
      <name val="Calibri"/>
      <family val="2"/>
      <scheme val="minor"/>
    </font>
    <font>
      <b/>
      <i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2" tint="-0.499984740745262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28"/>
      <color theme="9" tint="-0.249977111117893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28"/>
      <name val="Calibri"/>
      <family val="2"/>
      <scheme val="minor"/>
    </font>
    <font>
      <b/>
      <sz val="22"/>
      <color theme="9" tint="-0.249977111117893"/>
      <name val="Calibri"/>
      <family val="2"/>
      <scheme val="minor"/>
    </font>
    <font>
      <i/>
      <sz val="14"/>
      <name val="Calibri"/>
      <family val="2"/>
      <scheme val="minor"/>
    </font>
    <font>
      <sz val="14"/>
      <color theme="0"/>
      <name val="Calibri"/>
      <family val="2"/>
      <scheme val="minor"/>
    </font>
    <font>
      <i/>
      <u/>
      <sz val="22"/>
      <color theme="9" tint="-0.49998474074526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28"/>
      <color theme="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4"/>
      <color theme="1"/>
      <name val="Calibri"/>
      <family val="2"/>
    </font>
    <font>
      <i/>
      <sz val="16"/>
      <name val="Calibri"/>
      <family val="2"/>
      <scheme val="minor"/>
    </font>
    <font>
      <i/>
      <sz val="16"/>
      <color theme="1"/>
      <name val="Arial"/>
      <family val="2"/>
    </font>
    <font>
      <i/>
      <sz val="16"/>
      <color theme="3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DF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DDF1"/>
        <bgColor theme="0" tint="-0.14999847407452621"/>
      </patternFill>
    </fill>
    <fill>
      <patternFill patternType="solid">
        <fgColor rgb="FFFFDDF1"/>
        <bgColor rgb="FFBDD6EE"/>
      </patternFill>
    </fill>
    <fill>
      <patternFill patternType="solid">
        <fgColor rgb="FFC6EFCE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rgb="FFBDD6EE"/>
      </patternFill>
    </fill>
    <fill>
      <patternFill patternType="solid">
        <fgColor theme="9" tint="0.59999389629810485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/>
      </right>
      <top/>
      <bottom/>
      <diagonal/>
    </border>
    <border>
      <left style="thin">
        <color theme="0" tint="-0.34998626667073579"/>
      </left>
      <right style="thin">
        <color theme="0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 style="thin">
        <color theme="0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theme="0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/>
      <right/>
      <top style="medium">
        <color rgb="FF92D050"/>
      </top>
      <bottom/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/>
      <right style="medium">
        <color rgb="FF92D050"/>
      </right>
      <top/>
      <bottom/>
      <diagonal/>
    </border>
    <border>
      <left style="medium">
        <color rgb="FF92D050"/>
      </left>
      <right/>
      <top/>
      <bottom style="medium">
        <color rgb="FF92D050"/>
      </bottom>
      <diagonal/>
    </border>
    <border>
      <left/>
      <right/>
      <top/>
      <bottom style="medium">
        <color rgb="FF92D050"/>
      </bottom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 style="medium">
        <color rgb="FF92D050"/>
      </left>
      <right style="thin">
        <color indexed="64"/>
      </right>
      <top style="medium">
        <color rgb="FF92D050"/>
      </top>
      <bottom style="medium">
        <color rgb="FF92D050"/>
      </bottom>
      <diagonal/>
    </border>
    <border>
      <left style="thin">
        <color indexed="64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4">
    <xf numFmtId="0" fontId="0" fillId="0" borderId="0"/>
    <xf numFmtId="0" fontId="30" fillId="0" borderId="0"/>
    <xf numFmtId="0" fontId="61" fillId="13" borderId="0" applyNumberFormat="0" applyBorder="0" applyAlignment="0" applyProtection="0"/>
    <xf numFmtId="0" fontId="62" fillId="0" borderId="0"/>
  </cellStyleXfs>
  <cellXfs count="590">
    <xf numFmtId="0" fontId="0" fillId="0" borderId="0" xfId="0"/>
    <xf numFmtId="0" fontId="3" fillId="0" borderId="0" xfId="0" applyFont="1"/>
    <xf numFmtId="164" fontId="4" fillId="0" borderId="0" xfId="0" applyNumberFormat="1" applyFont="1"/>
    <xf numFmtId="164" fontId="2" fillId="0" borderId="0" xfId="0" applyNumberFormat="1" applyFont="1"/>
    <xf numFmtId="0" fontId="2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0" fontId="8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1" fillId="0" borderId="0" xfId="0" applyNumberFormat="1" applyFont="1" applyAlignment="1">
      <alignment wrapText="1"/>
    </xf>
    <xf numFmtId="164" fontId="11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 wrapText="1"/>
    </xf>
    <xf numFmtId="2" fontId="10" fillId="0" borderId="0" xfId="0" applyNumberFormat="1" applyFont="1" applyAlignment="1">
      <alignment wrapText="1"/>
    </xf>
    <xf numFmtId="165" fontId="10" fillId="0" borderId="0" xfId="0" applyNumberFormat="1" applyFont="1" applyAlignment="1">
      <alignment wrapText="1"/>
    </xf>
    <xf numFmtId="165" fontId="12" fillId="0" borderId="0" xfId="0" applyNumberFormat="1" applyFont="1" applyAlignment="1">
      <alignment wrapText="1"/>
    </xf>
    <xf numFmtId="165" fontId="10" fillId="0" borderId="2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vertical="center" wrapText="1"/>
    </xf>
    <xf numFmtId="166" fontId="2" fillId="0" borderId="0" xfId="0" applyNumberFormat="1" applyFont="1"/>
    <xf numFmtId="166" fontId="3" fillId="0" borderId="0" xfId="0" applyNumberFormat="1" applyFont="1"/>
    <xf numFmtId="166" fontId="2" fillId="0" borderId="0" xfId="0" applyNumberFormat="1" applyFont="1" applyAlignment="1">
      <alignment vertical="center"/>
    </xf>
    <xf numFmtId="166" fontId="15" fillId="0" borderId="0" xfId="0" applyNumberFormat="1" applyFont="1" applyAlignment="1">
      <alignment horizontal="right"/>
    </xf>
    <xf numFmtId="164" fontId="16" fillId="0" borderId="0" xfId="0" applyNumberFormat="1" applyFont="1" applyAlignment="1">
      <alignment vertical="center" wrapText="1"/>
    </xf>
    <xf numFmtId="164" fontId="16" fillId="0" borderId="0" xfId="0" applyNumberFormat="1" applyFont="1" applyAlignment="1">
      <alignment horizontal="center" vertical="center" wrapText="1"/>
    </xf>
    <xf numFmtId="165" fontId="16" fillId="0" borderId="0" xfId="0" applyNumberFormat="1" applyFont="1" applyAlignment="1">
      <alignment vertical="center" wrapText="1"/>
    </xf>
    <xf numFmtId="164" fontId="17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vertical="top"/>
    </xf>
    <xf numFmtId="0" fontId="21" fillId="0" borderId="0" xfId="0" applyFont="1"/>
    <xf numFmtId="0" fontId="22" fillId="0" borderId="0" xfId="0" applyFont="1"/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9" fillId="0" borderId="0" xfId="0" applyFont="1"/>
    <xf numFmtId="0" fontId="24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4" fillId="0" borderId="0" xfId="0" applyFont="1"/>
    <xf numFmtId="0" fontId="26" fillId="0" borderId="0" xfId="0" applyFont="1"/>
    <xf numFmtId="0" fontId="23" fillId="0" borderId="0" xfId="0" applyFont="1"/>
    <xf numFmtId="0" fontId="30" fillId="0" borderId="0" xfId="1"/>
    <xf numFmtId="164" fontId="18" fillId="0" borderId="16" xfId="0" applyNumberFormat="1" applyFont="1" applyBorder="1" applyAlignment="1">
      <alignment horizontal="center" vertical="center"/>
    </xf>
    <xf numFmtId="164" fontId="18" fillId="0" borderId="16" xfId="0" applyNumberFormat="1" applyFont="1" applyBorder="1" applyAlignment="1">
      <alignment vertical="center"/>
    </xf>
    <xf numFmtId="164" fontId="18" fillId="0" borderId="17" xfId="0" applyNumberFormat="1" applyFont="1" applyBorder="1" applyAlignment="1">
      <alignment horizontal="center" vertical="center"/>
    </xf>
    <xf numFmtId="167" fontId="18" fillId="0" borderId="17" xfId="0" applyNumberFormat="1" applyFont="1" applyBorder="1" applyAlignment="1">
      <alignment vertical="center"/>
    </xf>
    <xf numFmtId="0" fontId="22" fillId="0" borderId="18" xfId="0" applyFont="1" applyBorder="1"/>
    <xf numFmtId="0" fontId="22" fillId="0" borderId="18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6" fillId="0" borderId="24" xfId="0" applyFont="1" applyBorder="1"/>
    <xf numFmtId="0" fontId="26" fillId="0" borderId="19" xfId="0" applyFont="1" applyBorder="1"/>
    <xf numFmtId="0" fontId="22" fillId="0" borderId="24" xfId="0" applyFont="1" applyBorder="1"/>
    <xf numFmtId="0" fontId="22" fillId="0" borderId="19" xfId="0" applyFont="1" applyBorder="1"/>
    <xf numFmtId="0" fontId="22" fillId="0" borderId="25" xfId="0" applyFont="1" applyBorder="1"/>
    <xf numFmtId="0" fontId="22" fillId="0" borderId="26" xfId="0" applyFont="1" applyBorder="1"/>
    <xf numFmtId="0" fontId="0" fillId="0" borderId="0" xfId="0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10" borderId="30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vertical="center" wrapText="1"/>
    </xf>
    <xf numFmtId="164" fontId="18" fillId="0" borderId="34" xfId="0" applyNumberFormat="1" applyFont="1" applyBorder="1" applyAlignment="1">
      <alignment horizontal="center" vertical="center"/>
    </xf>
    <xf numFmtId="164" fontId="18" fillId="0" borderId="35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36" xfId="0" applyFont="1" applyBorder="1" applyAlignment="1">
      <alignment vertical="center"/>
    </xf>
    <xf numFmtId="169" fontId="18" fillId="0" borderId="34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36" xfId="0" applyFont="1" applyBorder="1" applyAlignment="1">
      <alignment vertical="center" wrapText="1"/>
    </xf>
    <xf numFmtId="164" fontId="18" fillId="0" borderId="37" xfId="0" applyNumberFormat="1" applyFont="1" applyBorder="1" applyAlignment="1">
      <alignment horizontal="center" vertical="center"/>
    </xf>
    <xf numFmtId="169" fontId="18" fillId="0" borderId="38" xfId="0" applyNumberFormat="1" applyFont="1" applyBorder="1" applyAlignment="1">
      <alignment horizontal="center" vertical="center"/>
    </xf>
    <xf numFmtId="0" fontId="2" fillId="10" borderId="39" xfId="0" applyFont="1" applyFill="1" applyBorder="1" applyAlignment="1">
      <alignment horizontal="center" vertical="center" wrapText="1"/>
    </xf>
    <xf numFmtId="0" fontId="2" fillId="10" borderId="40" xfId="0" applyFont="1" applyFill="1" applyBorder="1" applyAlignment="1">
      <alignment vertical="center" wrapText="1"/>
    </xf>
    <xf numFmtId="164" fontId="18" fillId="0" borderId="38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36" fillId="0" borderId="0" xfId="0" applyFont="1"/>
    <xf numFmtId="0" fontId="37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2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0" xfId="0" applyFont="1"/>
    <xf numFmtId="0" fontId="38" fillId="0" borderId="0" xfId="0" applyFont="1"/>
    <xf numFmtId="0" fontId="38" fillId="0" borderId="24" xfId="0" applyFont="1" applyBorder="1"/>
    <xf numFmtId="0" fontId="38" fillId="0" borderId="19" xfId="0" applyFont="1" applyBorder="1"/>
    <xf numFmtId="0" fontId="36" fillId="0" borderId="24" xfId="0" applyFont="1" applyBorder="1"/>
    <xf numFmtId="0" fontId="36" fillId="0" borderId="19" xfId="0" applyFont="1" applyBorder="1"/>
    <xf numFmtId="0" fontId="36" fillId="0" borderId="25" xfId="0" applyFont="1" applyBorder="1"/>
    <xf numFmtId="0" fontId="36" fillId="0" borderId="26" xfId="0" applyFont="1" applyBorder="1"/>
    <xf numFmtId="0" fontId="42" fillId="0" borderId="0" xfId="0" applyFont="1"/>
    <xf numFmtId="0" fontId="36" fillId="0" borderId="0" xfId="1" applyFont="1"/>
    <xf numFmtId="0" fontId="39" fillId="0" borderId="0" xfId="0" applyFont="1" applyAlignment="1">
      <alignment wrapText="1"/>
    </xf>
    <xf numFmtId="0" fontId="39" fillId="0" borderId="0" xfId="0" applyFont="1" applyAlignment="1">
      <alignment horizontal="center" vertical="center" wrapText="1"/>
    </xf>
    <xf numFmtId="165" fontId="39" fillId="0" borderId="0" xfId="0" applyNumberFormat="1" applyFont="1" applyAlignment="1">
      <alignment wrapText="1"/>
    </xf>
    <xf numFmtId="0" fontId="45" fillId="0" borderId="0" xfId="0" applyFont="1"/>
    <xf numFmtId="164" fontId="35" fillId="0" borderId="0" xfId="0" applyNumberFormat="1" applyFont="1"/>
    <xf numFmtId="164" fontId="35" fillId="0" borderId="0" xfId="0" applyNumberFormat="1" applyFont="1" applyAlignment="1">
      <alignment vertical="top"/>
    </xf>
    <xf numFmtId="0" fontId="35" fillId="0" borderId="0" xfId="0" applyFont="1"/>
    <xf numFmtId="166" fontId="38" fillId="0" borderId="0" xfId="0" applyNumberFormat="1" applyFont="1"/>
    <xf numFmtId="2" fontId="39" fillId="0" borderId="0" xfId="0" applyNumberFormat="1" applyFont="1" applyAlignment="1">
      <alignment wrapText="1"/>
    </xf>
    <xf numFmtId="164" fontId="46" fillId="0" borderId="0" xfId="0" applyNumberFormat="1" applyFont="1"/>
    <xf numFmtId="164" fontId="48" fillId="0" borderId="0" xfId="0" applyNumberFormat="1" applyFont="1" applyAlignment="1">
      <alignment wrapText="1"/>
    </xf>
    <xf numFmtId="164" fontId="48" fillId="0" borderId="0" xfId="0" applyNumberFormat="1" applyFont="1" applyAlignment="1">
      <alignment horizontal="center" vertical="center" wrapText="1"/>
    </xf>
    <xf numFmtId="165" fontId="35" fillId="0" borderId="0" xfId="0" applyNumberFormat="1" applyFont="1" applyAlignment="1">
      <alignment vertical="center" wrapText="1"/>
    </xf>
    <xf numFmtId="164" fontId="49" fillId="0" borderId="0" xfId="0" applyNumberFormat="1" applyFont="1"/>
    <xf numFmtId="0" fontId="51" fillId="0" borderId="0" xfId="0" applyFont="1" applyAlignment="1">
      <alignment wrapText="1"/>
    </xf>
    <xf numFmtId="0" fontId="51" fillId="0" borderId="0" xfId="0" applyFont="1" applyAlignment="1">
      <alignment horizontal="center" vertical="center" wrapText="1"/>
    </xf>
    <xf numFmtId="165" fontId="51" fillId="0" borderId="0" xfId="0" applyNumberFormat="1" applyFont="1" applyAlignment="1">
      <alignment wrapText="1"/>
    </xf>
    <xf numFmtId="0" fontId="50" fillId="0" borderId="0" xfId="0" applyFont="1"/>
    <xf numFmtId="0" fontId="52" fillId="0" borderId="0" xfId="0" applyFont="1"/>
    <xf numFmtId="166" fontId="53" fillId="0" borderId="0" xfId="0" applyNumberFormat="1" applyFont="1" applyAlignment="1">
      <alignment horizontal="right"/>
    </xf>
    <xf numFmtId="164" fontId="35" fillId="0" borderId="0" xfId="0" applyNumberFormat="1" applyFont="1" applyAlignment="1">
      <alignment vertical="center"/>
    </xf>
    <xf numFmtId="166" fontId="35" fillId="0" borderId="0" xfId="0" applyNumberFormat="1" applyFont="1" applyAlignment="1">
      <alignment vertical="center"/>
    </xf>
    <xf numFmtId="0" fontId="39" fillId="0" borderId="2" xfId="0" applyFont="1" applyBorder="1" applyAlignment="1">
      <alignment horizontal="center" vertical="center" wrapText="1"/>
    </xf>
    <xf numFmtId="165" fontId="39" fillId="0" borderId="2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164" fontId="54" fillId="0" borderId="16" xfId="0" applyNumberFormat="1" applyFont="1" applyBorder="1" applyAlignment="1">
      <alignment horizontal="center" vertical="center"/>
    </xf>
    <xf numFmtId="164" fontId="54" fillId="0" borderId="17" xfId="0" applyNumberFormat="1" applyFont="1" applyBorder="1" applyAlignment="1">
      <alignment horizontal="center" vertical="center"/>
    </xf>
    <xf numFmtId="164" fontId="55" fillId="0" borderId="0" xfId="0" applyNumberFormat="1" applyFont="1" applyAlignment="1">
      <alignment vertical="center" wrapText="1"/>
    </xf>
    <xf numFmtId="164" fontId="55" fillId="0" borderId="0" xfId="0" applyNumberFormat="1" applyFont="1" applyAlignment="1">
      <alignment horizontal="center" vertical="center" wrapText="1"/>
    </xf>
    <xf numFmtId="165" fontId="55" fillId="0" borderId="0" xfId="0" applyNumberFormat="1" applyFont="1" applyAlignment="1">
      <alignment vertical="center" wrapText="1"/>
    </xf>
    <xf numFmtId="164" fontId="56" fillId="0" borderId="0" xfId="0" applyNumberFormat="1" applyFont="1" applyAlignment="1">
      <alignment vertical="center" wrapText="1"/>
    </xf>
    <xf numFmtId="0" fontId="57" fillId="0" borderId="0" xfId="0" applyFont="1"/>
    <xf numFmtId="164" fontId="35" fillId="0" borderId="0" xfId="0" applyNumberFormat="1" applyFont="1" applyAlignment="1">
      <alignment vertical="center" wrapText="1"/>
    </xf>
    <xf numFmtId="164" fontId="35" fillId="0" borderId="0" xfId="0" applyNumberFormat="1" applyFont="1" applyAlignment="1">
      <alignment horizontal="center" vertical="center" wrapText="1"/>
    </xf>
    <xf numFmtId="164" fontId="54" fillId="0" borderId="16" xfId="0" applyNumberFormat="1" applyFont="1" applyBorder="1" applyAlignment="1">
      <alignment vertical="center"/>
    </xf>
    <xf numFmtId="167" fontId="54" fillId="0" borderId="17" xfId="0" applyNumberFormat="1" applyFont="1" applyBorder="1" applyAlignment="1">
      <alignment vertical="center"/>
    </xf>
    <xf numFmtId="0" fontId="58" fillId="0" borderId="18" xfId="0" applyFont="1" applyBorder="1" applyAlignment="1">
      <alignment horizontal="left" vertical="center" wrapText="1"/>
    </xf>
    <xf numFmtId="0" fontId="59" fillId="0" borderId="0" xfId="0" applyFont="1"/>
    <xf numFmtId="0" fontId="36" fillId="0" borderId="18" xfId="0" applyFont="1" applyBorder="1"/>
    <xf numFmtId="0" fontId="36" fillId="0" borderId="18" xfId="0" applyFont="1" applyBorder="1" applyAlignment="1">
      <alignment horizontal="center" vertical="center"/>
    </xf>
    <xf numFmtId="0" fontId="60" fillId="0" borderId="18" xfId="0" applyFont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25" fillId="0" borderId="0" xfId="3" applyFont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22" fillId="0" borderId="0" xfId="3" applyFont="1"/>
    <xf numFmtId="0" fontId="22" fillId="0" borderId="0" xfId="3" applyFont="1" applyAlignment="1">
      <alignment vertical="center"/>
    </xf>
    <xf numFmtId="0" fontId="27" fillId="0" borderId="0" xfId="3" applyFont="1" applyAlignment="1">
      <alignment horizontal="center" vertical="center"/>
    </xf>
    <xf numFmtId="0" fontId="24" fillId="0" borderId="0" xfId="3" applyFont="1" applyAlignment="1">
      <alignment horizontal="center" vertical="center"/>
    </xf>
    <xf numFmtId="0" fontId="64" fillId="0" borderId="0" xfId="3" applyFont="1" applyAlignment="1">
      <alignment horizontal="left" vertical="center" wrapText="1"/>
    </xf>
    <xf numFmtId="0" fontId="65" fillId="0" borderId="0" xfId="3" applyFont="1" applyAlignment="1">
      <alignment horizontal="left" vertical="center" wrapText="1"/>
    </xf>
    <xf numFmtId="0" fontId="65" fillId="0" borderId="0" xfId="3" applyFont="1" applyAlignment="1">
      <alignment horizontal="center" vertical="center"/>
    </xf>
    <xf numFmtId="9" fontId="63" fillId="0" borderId="0" xfId="3" applyNumberFormat="1" applyFont="1" applyAlignment="1">
      <alignment horizontal="center" vertical="center"/>
    </xf>
    <xf numFmtId="0" fontId="69" fillId="0" borderId="0" xfId="3" applyFont="1"/>
    <xf numFmtId="0" fontId="2" fillId="9" borderId="3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9" borderId="40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58" fillId="0" borderId="0" xfId="0" applyFont="1" applyAlignment="1">
      <alignment horizontal="left" vertical="center" wrapText="1"/>
    </xf>
    <xf numFmtId="0" fontId="47" fillId="0" borderId="0" xfId="0" applyFont="1" applyAlignment="1">
      <alignment horizontal="left" vertical="center" wrapText="1"/>
    </xf>
    <xf numFmtId="0" fontId="59" fillId="0" borderId="0" xfId="1" applyFont="1" applyAlignment="1">
      <alignment horizontal="center" vertical="center"/>
    </xf>
    <xf numFmtId="0" fontId="28" fillId="0" borderId="0" xfId="3" applyFont="1" applyAlignment="1">
      <alignment horizontal="right" vertical="center"/>
    </xf>
    <xf numFmtId="0" fontId="62" fillId="0" borderId="0" xfId="3"/>
    <xf numFmtId="0" fontId="23" fillId="0" borderId="0" xfId="3" applyFont="1" applyAlignment="1">
      <alignment vertical="center"/>
    </xf>
    <xf numFmtId="9" fontId="23" fillId="0" borderId="0" xfId="3" applyNumberFormat="1" applyFont="1" applyAlignment="1">
      <alignment horizontal="center" vertical="center"/>
    </xf>
    <xf numFmtId="0" fontId="28" fillId="0" borderId="0" xfId="3" applyFont="1" applyAlignment="1">
      <alignment vertical="center"/>
    </xf>
    <xf numFmtId="9" fontId="24" fillId="0" borderId="0" xfId="3" applyNumberFormat="1" applyFont="1" applyAlignment="1">
      <alignment horizontal="center" vertical="center"/>
    </xf>
    <xf numFmtId="0" fontId="69" fillId="0" borderId="0" xfId="3" applyFont="1" applyAlignment="1">
      <alignment vertical="center"/>
    </xf>
    <xf numFmtId="0" fontId="63" fillId="0" borderId="0" xfId="3" applyFont="1" applyAlignment="1">
      <alignment vertical="center"/>
    </xf>
    <xf numFmtId="0" fontId="69" fillId="0" borderId="0" xfId="3" applyFont="1" applyAlignment="1">
      <alignment horizontal="center" vertical="center" wrapText="1"/>
    </xf>
    <xf numFmtId="0" fontId="23" fillId="0" borderId="0" xfId="3" applyFont="1"/>
    <xf numFmtId="0" fontId="3" fillId="0" borderId="0" xfId="0" applyFont="1" applyAlignment="1">
      <alignment vertical="center"/>
    </xf>
    <xf numFmtId="0" fontId="70" fillId="0" borderId="0" xfId="0" applyFont="1" applyAlignment="1">
      <alignment vertical="center" wrapText="1"/>
    </xf>
    <xf numFmtId="0" fontId="72" fillId="0" borderId="0" xfId="0" applyFont="1"/>
    <xf numFmtId="0" fontId="72" fillId="0" borderId="0" xfId="0" applyFont="1" applyAlignment="1">
      <alignment horizontal="left" vertical="center" wrapText="1"/>
    </xf>
    <xf numFmtId="0" fontId="72" fillId="0" borderId="0" xfId="1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44" xfId="0" applyFont="1" applyBorder="1" applyAlignment="1">
      <alignment vertical="center" wrapText="1"/>
    </xf>
    <xf numFmtId="0" fontId="72" fillId="0" borderId="0" xfId="0" applyFont="1" applyAlignment="1">
      <alignment vertical="center" wrapText="1"/>
    </xf>
    <xf numFmtId="0" fontId="72" fillId="0" borderId="45" xfId="0" applyFont="1" applyBorder="1" applyAlignment="1">
      <alignment vertical="center" wrapText="1"/>
    </xf>
    <xf numFmtId="0" fontId="72" fillId="0" borderId="46" xfId="0" applyFont="1" applyBorder="1" applyAlignment="1">
      <alignment vertical="center" wrapText="1"/>
    </xf>
    <xf numFmtId="0" fontId="72" fillId="0" borderId="47" xfId="0" applyFont="1" applyBorder="1" applyAlignment="1">
      <alignment vertical="center" wrapText="1"/>
    </xf>
    <xf numFmtId="0" fontId="72" fillId="0" borderId="48" xfId="0" applyFont="1" applyBorder="1" applyAlignment="1">
      <alignment vertical="center" wrapText="1"/>
    </xf>
    <xf numFmtId="0" fontId="72" fillId="0" borderId="0" xfId="0" applyFont="1" applyAlignment="1">
      <alignment vertical="center"/>
    </xf>
    <xf numFmtId="0" fontId="72" fillId="0" borderId="41" xfId="0" applyFont="1" applyBorder="1" applyAlignment="1">
      <alignment vertical="center" wrapText="1"/>
    </xf>
    <xf numFmtId="0" fontId="72" fillId="0" borderId="42" xfId="0" applyFont="1" applyBorder="1" applyAlignment="1">
      <alignment vertical="center" wrapText="1"/>
    </xf>
    <xf numFmtId="0" fontId="72" fillId="0" borderId="43" xfId="0" applyFont="1" applyBorder="1" applyAlignment="1">
      <alignment vertical="center" wrapText="1"/>
    </xf>
    <xf numFmtId="0" fontId="58" fillId="0" borderId="0" xfId="0" applyFont="1" applyAlignment="1">
      <alignment horizontal="center" vertical="center"/>
    </xf>
    <xf numFmtId="164" fontId="19" fillId="16" borderId="1" xfId="0" applyNumberFormat="1" applyFont="1" applyFill="1" applyBorder="1" applyAlignment="1">
      <alignment horizontal="center"/>
    </xf>
    <xf numFmtId="164" fontId="19" fillId="5" borderId="1" xfId="0" applyNumberFormat="1" applyFont="1" applyFill="1" applyBorder="1" applyAlignment="1">
      <alignment horizontal="center"/>
    </xf>
    <xf numFmtId="164" fontId="19" fillId="17" borderId="1" xfId="0" applyNumberFormat="1" applyFont="1" applyFill="1" applyBorder="1" applyAlignment="1">
      <alignment horizontal="center"/>
    </xf>
    <xf numFmtId="164" fontId="19" fillId="6" borderId="1" xfId="0" applyNumberFormat="1" applyFont="1" applyFill="1" applyBorder="1" applyAlignment="1">
      <alignment horizontal="center"/>
    </xf>
    <xf numFmtId="164" fontId="20" fillId="3" borderId="1" xfId="0" applyNumberFormat="1" applyFont="1" applyFill="1" applyBorder="1" applyAlignment="1">
      <alignment horizontal="center"/>
    </xf>
    <xf numFmtId="0" fontId="2" fillId="9" borderId="33" xfId="0" applyFont="1" applyFill="1" applyBorder="1" applyAlignment="1">
      <alignment vertical="center"/>
    </xf>
    <xf numFmtId="169" fontId="18" fillId="18" borderId="34" xfId="0" applyNumberFormat="1" applyFont="1" applyFill="1" applyBorder="1" applyAlignment="1">
      <alignment horizontal="center" vertical="center"/>
    </xf>
    <xf numFmtId="169" fontId="18" fillId="18" borderId="51" xfId="0" applyNumberFormat="1" applyFont="1" applyFill="1" applyBorder="1" applyAlignment="1">
      <alignment horizontal="center" vertical="center"/>
    </xf>
    <xf numFmtId="169" fontId="18" fillId="0" borderId="51" xfId="0" applyNumberFormat="1" applyFont="1" applyBorder="1" applyAlignment="1">
      <alignment horizontal="center" vertical="center"/>
    </xf>
    <xf numFmtId="0" fontId="2" fillId="9" borderId="40" xfId="0" applyFont="1" applyFill="1" applyBorder="1" applyAlignment="1">
      <alignment vertical="center"/>
    </xf>
    <xf numFmtId="169" fontId="18" fillId="18" borderId="52" xfId="0" applyNumberFormat="1" applyFont="1" applyFill="1" applyBorder="1" applyAlignment="1">
      <alignment horizontal="center" vertical="center"/>
    </xf>
    <xf numFmtId="169" fontId="18" fillId="18" borderId="53" xfId="0" applyNumberFormat="1" applyFont="1" applyFill="1" applyBorder="1" applyAlignment="1">
      <alignment horizontal="center" vertical="center"/>
    </xf>
    <xf numFmtId="0" fontId="2" fillId="10" borderId="3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10" borderId="40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19" borderId="6" xfId="0" applyFont="1" applyFill="1" applyBorder="1"/>
    <xf numFmtId="0" fontId="1" fillId="0" borderId="0" xfId="0" applyFont="1"/>
    <xf numFmtId="0" fontId="80" fillId="0" borderId="0" xfId="0" applyFont="1" applyAlignment="1">
      <alignment vertical="center"/>
    </xf>
    <xf numFmtId="0" fontId="81" fillId="0" borderId="0" xfId="0" applyFont="1" applyAlignment="1">
      <alignment vertical="center"/>
    </xf>
    <xf numFmtId="0" fontId="81" fillId="0" borderId="0" xfId="0" applyFont="1"/>
    <xf numFmtId="0" fontId="80" fillId="0" borderId="0" xfId="0" applyFont="1" applyAlignment="1">
      <alignment horizontal="center" vertical="center"/>
    </xf>
    <xf numFmtId="0" fontId="1" fillId="0" borderId="0" xfId="1" applyFont="1" applyAlignment="1">
      <alignment horizontal="left" vertical="center" wrapText="1"/>
    </xf>
    <xf numFmtId="170" fontId="1" fillId="0" borderId="0" xfId="1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0" fontId="1" fillId="0" borderId="0" xfId="0" applyNumberFormat="1" applyFont="1" applyAlignment="1">
      <alignment horizontal="center" vertical="center"/>
    </xf>
    <xf numFmtId="0" fontId="81" fillId="0" borderId="0" xfId="0" applyFont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1" fillId="0" borderId="1" xfId="0" applyFont="1" applyBorder="1"/>
    <xf numFmtId="0" fontId="74" fillId="0" borderId="0" xfId="0" applyFont="1" applyAlignment="1">
      <alignment horizontal="center" vertical="center"/>
    </xf>
    <xf numFmtId="2" fontId="1" fillId="0" borderId="0" xfId="1" applyNumberFormat="1" applyFont="1" applyAlignment="1">
      <alignment horizontal="center" vertical="center" wrapText="1"/>
    </xf>
    <xf numFmtId="0" fontId="78" fillId="0" borderId="1" xfId="0" applyFont="1" applyBorder="1" applyAlignment="1">
      <alignment horizontal="center" vertical="center"/>
    </xf>
    <xf numFmtId="0" fontId="8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7" borderId="0" xfId="0" applyFont="1" applyFill="1"/>
    <xf numFmtId="0" fontId="1" fillId="7" borderId="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/>
    </xf>
    <xf numFmtId="0" fontId="1" fillId="0" borderId="54" xfId="0" applyFont="1" applyBorder="1"/>
    <xf numFmtId="0" fontId="1" fillId="7" borderId="2" xfId="0" applyFont="1" applyFill="1" applyBorder="1"/>
    <xf numFmtId="0" fontId="1" fillId="0" borderId="11" xfId="0" applyFont="1" applyBorder="1" applyAlignment="1">
      <alignment horizontal="left"/>
    </xf>
    <xf numFmtId="0" fontId="1" fillId="0" borderId="55" xfId="0" applyFont="1" applyBorder="1"/>
    <xf numFmtId="0" fontId="1" fillId="0" borderId="3" xfId="0" applyFont="1" applyBorder="1"/>
    <xf numFmtId="0" fontId="1" fillId="7" borderId="3" xfId="0" applyFont="1" applyFill="1" applyBorder="1"/>
    <xf numFmtId="0" fontId="1" fillId="0" borderId="14" xfId="0" applyFont="1" applyBorder="1" applyAlignment="1">
      <alignment horizontal="left"/>
    </xf>
    <xf numFmtId="0" fontId="1" fillId="0" borderId="56" xfId="0" applyFont="1" applyBorder="1"/>
    <xf numFmtId="0" fontId="1" fillId="0" borderId="4" xfId="0" applyFont="1" applyBorder="1"/>
    <xf numFmtId="0" fontId="1" fillId="0" borderId="11" xfId="0" applyFont="1" applyBorder="1"/>
    <xf numFmtId="0" fontId="1" fillId="0" borderId="14" xfId="0" applyFont="1" applyBorder="1"/>
    <xf numFmtId="0" fontId="82" fillId="0" borderId="0" xfId="0" applyFont="1"/>
    <xf numFmtId="164" fontId="82" fillId="0" borderId="0" xfId="0" applyNumberFormat="1" applyFont="1"/>
    <xf numFmtId="166" fontId="82" fillId="0" borderId="0" xfId="0" applyNumberFormat="1" applyFont="1" applyAlignment="1">
      <alignment vertical="center"/>
    </xf>
    <xf numFmtId="0" fontId="83" fillId="0" borderId="0" xfId="0" applyFont="1" applyAlignment="1">
      <alignment wrapText="1"/>
    </xf>
    <xf numFmtId="0" fontId="83" fillId="0" borderId="0" xfId="0" applyFont="1" applyAlignment="1">
      <alignment horizontal="center" vertical="center" wrapText="1"/>
    </xf>
    <xf numFmtId="165" fontId="83" fillId="0" borderId="0" xfId="0" applyNumberFormat="1" applyFont="1" applyAlignment="1">
      <alignment wrapText="1"/>
    </xf>
    <xf numFmtId="0" fontId="1" fillId="0" borderId="0" xfId="1" applyFont="1"/>
    <xf numFmtId="170" fontId="1" fillId="0" borderId="0" xfId="1" applyNumberFormat="1" applyFont="1" applyAlignment="1">
      <alignment horizontal="center" wrapText="1"/>
    </xf>
    <xf numFmtId="0" fontId="85" fillId="5" borderId="0" xfId="0" applyFont="1" applyFill="1" applyAlignment="1">
      <alignment horizontal="right" vertical="center"/>
    </xf>
    <xf numFmtId="164" fontId="89" fillId="16" borderId="1" xfId="0" applyNumberFormat="1" applyFont="1" applyFill="1" applyBorder="1" applyAlignment="1">
      <alignment horizontal="center"/>
    </xf>
    <xf numFmtId="164" fontId="89" fillId="5" borderId="1" xfId="0" applyNumberFormat="1" applyFont="1" applyFill="1" applyBorder="1" applyAlignment="1">
      <alignment horizontal="center"/>
    </xf>
    <xf numFmtId="164" fontId="89" fillId="17" borderId="1" xfId="0" applyNumberFormat="1" applyFont="1" applyFill="1" applyBorder="1" applyAlignment="1">
      <alignment horizontal="center"/>
    </xf>
    <xf numFmtId="164" fontId="89" fillId="6" borderId="1" xfId="0" applyNumberFormat="1" applyFont="1" applyFill="1" applyBorder="1" applyAlignment="1">
      <alignment horizontal="center"/>
    </xf>
    <xf numFmtId="164" fontId="73" fillId="3" borderId="1" xfId="0" applyNumberFormat="1" applyFont="1" applyFill="1" applyBorder="1" applyAlignment="1">
      <alignment horizontal="center"/>
    </xf>
    <xf numFmtId="0" fontId="90" fillId="0" borderId="1" xfId="0" applyFont="1" applyBorder="1" applyAlignment="1">
      <alignment vertical="center"/>
    </xf>
    <xf numFmtId="0" fontId="90" fillId="0" borderId="1" xfId="0" applyFont="1" applyBorder="1" applyAlignment="1">
      <alignment horizontal="center" vertical="center" wrapText="1"/>
    </xf>
    <xf numFmtId="0" fontId="92" fillId="0" borderId="0" xfId="0" applyFont="1" applyAlignment="1">
      <alignment vertical="center"/>
    </xf>
    <xf numFmtId="0" fontId="93" fillId="0" borderId="0" xfId="0" applyFont="1" applyAlignment="1">
      <alignment vertical="center"/>
    </xf>
    <xf numFmtId="0" fontId="94" fillId="9" borderId="0" xfId="0" applyFont="1" applyFill="1" applyAlignment="1">
      <alignment vertical="center"/>
    </xf>
    <xf numFmtId="0" fontId="95" fillId="9" borderId="0" xfId="0" applyFont="1" applyFill="1" applyAlignment="1">
      <alignment vertical="center"/>
    </xf>
    <xf numFmtId="0" fontId="96" fillId="9" borderId="0" xfId="0" applyFont="1" applyFill="1" applyAlignment="1">
      <alignment horizontal="left"/>
    </xf>
    <xf numFmtId="0" fontId="96" fillId="5" borderId="0" xfId="0" applyFont="1" applyFill="1"/>
    <xf numFmtId="0" fontId="96" fillId="0" borderId="0" xfId="1" applyFont="1"/>
    <xf numFmtId="0" fontId="88" fillId="9" borderId="0" xfId="0" applyFont="1" applyFill="1" applyAlignment="1">
      <alignment horizontal="right" vertical="center"/>
    </xf>
    <xf numFmtId="0" fontId="88" fillId="9" borderId="0" xfId="0" applyFont="1" applyFill="1" applyAlignment="1">
      <alignment vertical="center"/>
    </xf>
    <xf numFmtId="0" fontId="85" fillId="9" borderId="0" xfId="0" applyFont="1" applyFill="1" applyAlignment="1">
      <alignment vertical="center"/>
    </xf>
    <xf numFmtId="0" fontId="87" fillId="5" borderId="0" xfId="0" applyFont="1" applyFill="1" applyAlignment="1">
      <alignment horizontal="right" vertical="center"/>
    </xf>
    <xf numFmtId="0" fontId="88" fillId="9" borderId="0" xfId="0" applyFont="1" applyFill="1" applyAlignment="1">
      <alignment horizontal="center" vertical="center"/>
    </xf>
    <xf numFmtId="0" fontId="88" fillId="9" borderId="0" xfId="0" applyFont="1" applyFill="1" applyAlignment="1">
      <alignment horizontal="left" vertical="center"/>
    </xf>
    <xf numFmtId="0" fontId="87" fillId="9" borderId="0" xfId="0" applyFont="1" applyFill="1" applyAlignment="1">
      <alignment horizontal="left"/>
    </xf>
    <xf numFmtId="0" fontId="87" fillId="0" borderId="0" xfId="0" applyFont="1" applyAlignment="1">
      <alignment wrapText="1"/>
    </xf>
    <xf numFmtId="0" fontId="87" fillId="5" borderId="0" xfId="0" applyFont="1" applyFill="1"/>
    <xf numFmtId="0" fontId="87" fillId="0" borderId="0" xfId="0" applyFont="1" applyAlignment="1">
      <alignment horizontal="center" vertical="center" wrapText="1"/>
    </xf>
    <xf numFmtId="165" fontId="87" fillId="0" borderId="0" xfId="0" applyNumberFormat="1" applyFont="1" applyAlignment="1">
      <alignment wrapText="1"/>
    </xf>
    <xf numFmtId="0" fontId="87" fillId="0" borderId="0" xfId="1" applyFont="1"/>
    <xf numFmtId="0" fontId="87" fillId="9" borderId="0" xfId="0" applyFont="1" applyFill="1"/>
    <xf numFmtId="0" fontId="88" fillId="9" borderId="0" xfId="0" applyFont="1" applyFill="1"/>
    <xf numFmtId="0" fontId="82" fillId="0" borderId="0" xfId="0" applyFont="1" applyAlignment="1">
      <alignment vertical="center" wrapText="1"/>
    </xf>
    <xf numFmtId="0" fontId="82" fillId="0" borderId="0" xfId="0" applyFont="1" applyAlignment="1">
      <alignment horizontal="center" vertical="center" wrapText="1"/>
    </xf>
    <xf numFmtId="0" fontId="85" fillId="5" borderId="0" xfId="0" applyFont="1" applyFill="1"/>
    <xf numFmtId="0" fontId="85" fillId="0" borderId="0" xfId="0" applyFont="1" applyAlignment="1">
      <alignment wrapText="1"/>
    </xf>
    <xf numFmtId="0" fontId="85" fillId="0" borderId="0" xfId="0" applyFont="1" applyAlignment="1">
      <alignment horizontal="center" vertical="center" wrapText="1"/>
    </xf>
    <xf numFmtId="165" fontId="85" fillId="0" borderId="0" xfId="0" applyNumberFormat="1" applyFont="1" applyAlignment="1">
      <alignment wrapText="1"/>
    </xf>
    <xf numFmtId="0" fontId="85" fillId="0" borderId="0" xfId="1" applyFont="1"/>
    <xf numFmtId="0" fontId="78" fillId="0" borderId="0" xfId="0" applyFont="1"/>
    <xf numFmtId="0" fontId="87" fillId="0" borderId="0" xfId="0" applyFont="1"/>
    <xf numFmtId="0" fontId="71" fillId="0" borderId="0" xfId="0" applyFont="1" applyAlignment="1">
      <alignment horizontal="center" vertical="center"/>
    </xf>
    <xf numFmtId="0" fontId="86" fillId="0" borderId="0" xfId="0" applyFont="1" applyAlignment="1">
      <alignment vertical="center"/>
    </xf>
    <xf numFmtId="0" fontId="79" fillId="0" borderId="0" xfId="0" applyFont="1" applyAlignment="1">
      <alignment horizontal="center" vertical="center"/>
    </xf>
    <xf numFmtId="0" fontId="79" fillId="8" borderId="0" xfId="0" applyFont="1" applyFill="1" applyAlignment="1">
      <alignment horizontal="center" vertical="center"/>
    </xf>
    <xf numFmtId="0" fontId="79" fillId="8" borderId="0" xfId="0" applyFont="1" applyFill="1" applyAlignment="1">
      <alignment vertical="center"/>
    </xf>
    <xf numFmtId="0" fontId="87" fillId="8" borderId="0" xfId="0" applyFont="1" applyFill="1" applyAlignment="1">
      <alignment horizontal="center" vertical="center"/>
    </xf>
    <xf numFmtId="0" fontId="93" fillId="8" borderId="0" xfId="0" applyFont="1" applyFill="1" applyAlignment="1">
      <alignment horizontal="center" vertical="center"/>
    </xf>
    <xf numFmtId="0" fontId="93" fillId="8" borderId="0" xfId="0" applyFont="1" applyFill="1" applyAlignment="1">
      <alignment horizontal="center" vertical="center" wrapText="1"/>
    </xf>
    <xf numFmtId="0" fontId="93" fillId="0" borderId="0" xfId="0" applyFont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4" fillId="17" borderId="1" xfId="0" applyFont="1" applyFill="1" applyBorder="1" applyAlignment="1">
      <alignment horizontal="center" vertical="center"/>
    </xf>
    <xf numFmtId="0" fontId="98" fillId="6" borderId="1" xfId="0" applyFont="1" applyFill="1" applyBorder="1" applyAlignment="1">
      <alignment horizontal="center" vertical="center"/>
    </xf>
    <xf numFmtId="0" fontId="74" fillId="3" borderId="1" xfId="0" applyFont="1" applyFill="1" applyBorder="1" applyAlignment="1">
      <alignment horizontal="center" vertical="center"/>
    </xf>
    <xf numFmtId="0" fontId="86" fillId="0" borderId="0" xfId="1" applyFont="1" applyAlignment="1">
      <alignment horizontal="center" vertical="center"/>
    </xf>
    <xf numFmtId="0" fontId="71" fillId="0" borderId="18" xfId="0" applyFont="1" applyBorder="1" applyAlignment="1">
      <alignment horizontal="center" vertical="center" wrapText="1"/>
    </xf>
    <xf numFmtId="0" fontId="86" fillId="0" borderId="18" xfId="1" applyFont="1" applyBorder="1" applyAlignment="1">
      <alignment horizontal="center" vertical="center"/>
    </xf>
    <xf numFmtId="49" fontId="88" fillId="9" borderId="0" xfId="0" applyNumberFormat="1" applyFont="1" applyFill="1" applyAlignment="1">
      <alignment vertical="center"/>
    </xf>
    <xf numFmtId="0" fontId="88" fillId="0" borderId="0" xfId="0" applyFont="1"/>
    <xf numFmtId="0" fontId="71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1" fillId="7" borderId="18" xfId="0" applyFont="1" applyFill="1" applyBorder="1" applyAlignment="1">
      <alignment horizontal="center" vertical="center"/>
    </xf>
    <xf numFmtId="9" fontId="81" fillId="7" borderId="18" xfId="0" applyNumberFormat="1" applyFont="1" applyFill="1" applyBorder="1" applyAlignment="1">
      <alignment horizontal="center" vertical="center"/>
    </xf>
    <xf numFmtId="0" fontId="102" fillId="0" borderId="0" xfId="0" applyFont="1" applyAlignment="1">
      <alignment horizontal="left" vertical="center" wrapText="1"/>
    </xf>
    <xf numFmtId="0" fontId="103" fillId="0" borderId="0" xfId="0" applyFont="1"/>
    <xf numFmtId="0" fontId="103" fillId="0" borderId="0" xfId="0" applyFont="1" applyAlignment="1">
      <alignment horizontal="left" vertical="center" wrapText="1"/>
    </xf>
    <xf numFmtId="0" fontId="103" fillId="0" borderId="0" xfId="1" applyFont="1" applyAlignment="1">
      <alignment horizontal="center" vertical="center"/>
    </xf>
    <xf numFmtId="0" fontId="103" fillId="0" borderId="0" xfId="0" applyFont="1" applyAlignment="1">
      <alignment horizontal="center" vertical="center"/>
    </xf>
    <xf numFmtId="0" fontId="101" fillId="0" borderId="0" xfId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104" fillId="0" borderId="0" xfId="0" applyFont="1" applyAlignment="1">
      <alignment horizontal="center" vertical="center"/>
    </xf>
    <xf numFmtId="0" fontId="43" fillId="0" borderId="0" xfId="0" applyFont="1"/>
    <xf numFmtId="0" fontId="28" fillId="0" borderId="0" xfId="0" applyFont="1"/>
    <xf numFmtId="0" fontId="93" fillId="0" borderId="0" xfId="0" applyFont="1"/>
    <xf numFmtId="0" fontId="101" fillId="0" borderId="0" xfId="0" applyFont="1" applyAlignment="1">
      <alignment horizontal="center" vertical="center"/>
    </xf>
    <xf numFmtId="0" fontId="98" fillId="0" borderId="0" xfId="0" applyFont="1" applyAlignment="1">
      <alignment horizontal="left" vertical="center"/>
    </xf>
    <xf numFmtId="0" fontId="74" fillId="0" borderId="0" xfId="2" applyFont="1" applyFill="1" applyBorder="1" applyAlignment="1">
      <alignment horizontal="left" vertical="center"/>
    </xf>
    <xf numFmtId="0" fontId="74" fillId="0" borderId="0" xfId="2" applyFont="1" applyFill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4" fillId="0" borderId="0" xfId="0" applyFont="1" applyAlignment="1">
      <alignment horizontal="left" vertical="center"/>
    </xf>
    <xf numFmtId="0" fontId="96" fillId="4" borderId="0" xfId="0" applyFont="1" applyFill="1"/>
    <xf numFmtId="0" fontId="98" fillId="0" borderId="0" xfId="0" applyFont="1"/>
    <xf numFmtId="0" fontId="108" fillId="4" borderId="0" xfId="0" applyFont="1" applyFill="1" applyAlignment="1">
      <alignment horizontal="left" vertical="center"/>
    </xf>
    <xf numFmtId="0" fontId="109" fillId="4" borderId="0" xfId="0" applyFont="1" applyFill="1"/>
    <xf numFmtId="0" fontId="109" fillId="5" borderId="0" xfId="0" applyFont="1" applyFill="1"/>
    <xf numFmtId="0" fontId="108" fillId="4" borderId="0" xfId="0" applyFont="1" applyFill="1" applyAlignment="1">
      <alignment horizontal="center" vertical="center"/>
    </xf>
    <xf numFmtId="0" fontId="108" fillId="9" borderId="0" xfId="0" applyFont="1" applyFill="1" applyAlignment="1">
      <alignment horizontal="left" vertical="center"/>
    </xf>
    <xf numFmtId="0" fontId="108" fillId="9" borderId="0" xfId="0" applyFont="1" applyFill="1"/>
    <xf numFmtId="0" fontId="108" fillId="9" borderId="0" xfId="0" applyFont="1" applyFill="1" applyAlignment="1">
      <alignment horizontal="left"/>
    </xf>
    <xf numFmtId="0" fontId="108" fillId="9" borderId="0" xfId="0" applyFont="1" applyFill="1" applyAlignment="1">
      <alignment horizontal="center" vertical="center"/>
    </xf>
    <xf numFmtId="0" fontId="1" fillId="4" borderId="6" xfId="0" applyFont="1" applyFill="1" applyBorder="1"/>
    <xf numFmtId="0" fontId="1" fillId="4" borderId="7" xfId="0" applyFont="1" applyFill="1" applyBorder="1"/>
    <xf numFmtId="0" fontId="38" fillId="4" borderId="0" xfId="0" applyFont="1" applyFill="1"/>
    <xf numFmtId="0" fontId="33" fillId="4" borderId="0" xfId="0" applyFont="1" applyFill="1" applyAlignment="1">
      <alignment horizontal="center" vertical="center"/>
    </xf>
    <xf numFmtId="0" fontId="0" fillId="4" borderId="0" xfId="0" applyFill="1"/>
    <xf numFmtId="0" fontId="40" fillId="5" borderId="0" xfId="0" applyFont="1" applyFill="1"/>
    <xf numFmtId="0" fontId="40" fillId="0" borderId="0" xfId="1" applyFont="1"/>
    <xf numFmtId="0" fontId="40" fillId="4" borderId="0" xfId="0" applyFont="1" applyFill="1"/>
    <xf numFmtId="0" fontId="41" fillId="4" borderId="0" xfId="0" applyFont="1" applyFill="1"/>
    <xf numFmtId="0" fontId="109" fillId="0" borderId="0" xfId="1" applyFont="1"/>
    <xf numFmtId="0" fontId="110" fillId="4" borderId="5" xfId="0" applyFont="1" applyFill="1" applyBorder="1"/>
    <xf numFmtId="0" fontId="111" fillId="4" borderId="0" xfId="0" applyFont="1" applyFill="1" applyAlignment="1">
      <alignment horizontal="right" vertical="center"/>
    </xf>
    <xf numFmtId="0" fontId="111" fillId="4" borderId="0" xfId="0" applyFont="1" applyFill="1"/>
    <xf numFmtId="0" fontId="111" fillId="4" borderId="0" xfId="0" applyFont="1" applyFill="1" applyAlignment="1">
      <alignment horizontal="center" vertical="center"/>
    </xf>
    <xf numFmtId="0" fontId="111" fillId="4" borderId="0" xfId="0" applyFont="1" applyFill="1" applyAlignment="1">
      <alignment horizontal="left" vertical="center"/>
    </xf>
    <xf numFmtId="0" fontId="111" fillId="4" borderId="0" xfId="0" applyFont="1" applyFill="1" applyAlignment="1">
      <alignment wrapText="1"/>
    </xf>
    <xf numFmtId="168" fontId="111" fillId="4" borderId="0" xfId="0" applyNumberFormat="1" applyFont="1" applyFill="1"/>
    <xf numFmtId="0" fontId="40" fillId="0" borderId="0" xfId="0" applyFont="1"/>
    <xf numFmtId="0" fontId="111" fillId="4" borderId="0" xfId="0" applyFont="1" applyFill="1" applyAlignment="1">
      <alignment vertical="center"/>
    </xf>
    <xf numFmtId="49" fontId="111" fillId="4" borderId="0" xfId="0" applyNumberFormat="1" applyFont="1" applyFill="1" applyAlignment="1">
      <alignment vertical="center"/>
    </xf>
    <xf numFmtId="0" fontId="111" fillId="0" borderId="0" xfId="0" applyFont="1"/>
    <xf numFmtId="0" fontId="111" fillId="4" borderId="0" xfId="0" applyFont="1" applyFill="1" applyAlignment="1">
      <alignment horizontal="left" vertical="center" wrapText="1"/>
    </xf>
    <xf numFmtId="0" fontId="112" fillId="0" borderId="0" xfId="0" applyFont="1" applyAlignment="1">
      <alignment wrapText="1"/>
    </xf>
    <xf numFmtId="0" fontId="113" fillId="5" borderId="0" xfId="0" applyFont="1" applyFill="1" applyAlignment="1">
      <alignment horizontal="right" vertical="center"/>
    </xf>
    <xf numFmtId="0" fontId="74" fillId="5" borderId="0" xfId="0" applyFont="1" applyFill="1"/>
    <xf numFmtId="0" fontId="112" fillId="0" borderId="0" xfId="0" applyFont="1" applyAlignment="1">
      <alignment horizontal="center" vertical="center" wrapText="1"/>
    </xf>
    <xf numFmtId="165" fontId="112" fillId="0" borderId="0" xfId="0" applyNumberFormat="1" applyFont="1" applyAlignment="1">
      <alignment wrapText="1"/>
    </xf>
    <xf numFmtId="0" fontId="74" fillId="0" borderId="0" xfId="1" applyFont="1"/>
    <xf numFmtId="0" fontId="111" fillId="4" borderId="0" xfId="0" applyFont="1" applyFill="1" applyAlignment="1">
      <alignment vertical="center" wrapText="1"/>
    </xf>
    <xf numFmtId="14" fontId="114" fillId="4" borderId="0" xfId="0" applyNumberFormat="1" applyFont="1" applyFill="1" applyAlignment="1">
      <alignment horizontal="center" vertical="center"/>
    </xf>
    <xf numFmtId="0" fontId="114" fillId="4" borderId="0" xfId="0" applyFont="1" applyFill="1" applyAlignment="1">
      <alignment horizontal="center" vertical="center"/>
    </xf>
    <xf numFmtId="0" fontId="115" fillId="4" borderId="0" xfId="0" applyFont="1" applyFill="1" applyAlignment="1">
      <alignment horizontal="left" vertical="center" wrapText="1"/>
    </xf>
    <xf numFmtId="0" fontId="71" fillId="0" borderId="0" xfId="0" applyFont="1"/>
    <xf numFmtId="0" fontId="108" fillId="4" borderId="0" xfId="0" applyFont="1" applyFill="1"/>
    <xf numFmtId="0" fontId="105" fillId="4" borderId="0" xfId="0" applyFont="1" applyFill="1"/>
    <xf numFmtId="0" fontId="118" fillId="0" borderId="0" xfId="0" applyFont="1"/>
    <xf numFmtId="0" fontId="119" fillId="15" borderId="0" xfId="0" applyFont="1" applyFill="1"/>
    <xf numFmtId="0" fontId="120" fillId="0" borderId="0" xfId="1" applyFont="1"/>
    <xf numFmtId="0" fontId="121" fillId="0" borderId="0" xfId="1" applyFont="1"/>
    <xf numFmtId="0" fontId="119" fillId="4" borderId="0" xfId="0" applyFont="1" applyFill="1"/>
    <xf numFmtId="0" fontId="99" fillId="4" borderId="0" xfId="0" applyFont="1" applyFill="1"/>
    <xf numFmtId="0" fontId="117" fillId="0" borderId="0" xfId="0" applyFont="1"/>
    <xf numFmtId="0" fontId="117" fillId="15" borderId="0" xfId="0" applyFont="1" applyFill="1"/>
    <xf numFmtId="0" fontId="1" fillId="16" borderId="0" xfId="0" applyFont="1" applyFill="1" applyAlignment="1">
      <alignment horizontal="center" vertical="center"/>
    </xf>
    <xf numFmtId="0" fontId="1" fillId="16" borderId="0" xfId="0" applyFont="1" applyFill="1"/>
    <xf numFmtId="0" fontId="1" fillId="16" borderId="0" xfId="0" applyFont="1" applyFill="1" applyAlignment="1">
      <alignment horizontal="center"/>
    </xf>
    <xf numFmtId="0" fontId="1" fillId="16" borderId="7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74" fillId="17" borderId="7" xfId="0" applyFont="1" applyFill="1" applyBorder="1" applyAlignment="1">
      <alignment horizontal="center" vertical="center"/>
    </xf>
    <xf numFmtId="0" fontId="98" fillId="6" borderId="7" xfId="0" applyFont="1" applyFill="1" applyBorder="1" applyAlignment="1">
      <alignment horizontal="center" vertical="center"/>
    </xf>
    <xf numFmtId="0" fontId="74" fillId="3" borderId="7" xfId="0" applyFont="1" applyFill="1" applyBorder="1" applyAlignment="1">
      <alignment horizontal="center" vertical="center"/>
    </xf>
    <xf numFmtId="0" fontId="122" fillId="0" borderId="0" xfId="0" applyFont="1"/>
    <xf numFmtId="1" fontId="86" fillId="0" borderId="72" xfId="1" applyNumberFormat="1" applyFont="1" applyBorder="1" applyAlignment="1">
      <alignment horizontal="center" vertical="center"/>
    </xf>
    <xf numFmtId="0" fontId="98" fillId="0" borderId="18" xfId="0" applyFont="1" applyBorder="1" applyAlignment="1">
      <alignment horizontal="left" vertical="center" wrapText="1"/>
    </xf>
    <xf numFmtId="0" fontId="98" fillId="0" borderId="18" xfId="0" applyFont="1" applyBorder="1" applyAlignment="1">
      <alignment horizontal="center" vertical="center"/>
    </xf>
    <xf numFmtId="0" fontId="98" fillId="0" borderId="18" xfId="0" applyFont="1" applyBorder="1" applyAlignment="1">
      <alignment horizontal="left" vertical="center"/>
    </xf>
    <xf numFmtId="1" fontId="98" fillId="0" borderId="18" xfId="0" applyNumberFormat="1" applyFont="1" applyBorder="1" applyAlignment="1">
      <alignment horizontal="center" vertical="center"/>
    </xf>
    <xf numFmtId="0" fontId="22" fillId="16" borderId="0" xfId="0" applyFont="1" applyFill="1" applyAlignment="1">
      <alignment horizontal="center" vertical="center"/>
    </xf>
    <xf numFmtId="0" fontId="98" fillId="0" borderId="18" xfId="1" applyFont="1" applyBorder="1" applyAlignment="1">
      <alignment horizontal="center" vertical="center"/>
    </xf>
    <xf numFmtId="9" fontId="98" fillId="0" borderId="18" xfId="0" applyNumberFormat="1" applyFont="1" applyBorder="1" applyAlignment="1">
      <alignment horizontal="left" vertical="center" wrapText="1"/>
    </xf>
    <xf numFmtId="0" fontId="116" fillId="0" borderId="18" xfId="0" applyFont="1" applyBorder="1" applyAlignment="1">
      <alignment horizontal="center" vertical="center" wrapText="1"/>
    </xf>
    <xf numFmtId="0" fontId="98" fillId="0" borderId="5" xfId="1" applyFont="1" applyBorder="1" applyAlignment="1">
      <alignment horizontal="center" vertical="center"/>
    </xf>
    <xf numFmtId="0" fontId="98" fillId="0" borderId="7" xfId="1" applyFont="1" applyBorder="1" applyAlignment="1">
      <alignment horizontal="center" vertical="center"/>
    </xf>
    <xf numFmtId="9" fontId="79" fillId="20" borderId="18" xfId="1" applyNumberFormat="1" applyFont="1" applyFill="1" applyBorder="1" applyAlignment="1">
      <alignment horizontal="center" vertical="center"/>
    </xf>
    <xf numFmtId="9" fontId="79" fillId="12" borderId="18" xfId="1" applyNumberFormat="1" applyFont="1" applyFill="1" applyBorder="1" applyAlignment="1">
      <alignment horizontal="center" vertical="center"/>
    </xf>
    <xf numFmtId="9" fontId="79" fillId="20" borderId="60" xfId="1" applyNumberFormat="1" applyFont="1" applyFill="1" applyBorder="1" applyAlignment="1">
      <alignment horizontal="center" vertical="center"/>
    </xf>
    <xf numFmtId="1" fontId="86" fillId="0" borderId="60" xfId="1" applyNumberFormat="1" applyFont="1" applyBorder="1" applyAlignment="1">
      <alignment horizontal="center" vertical="center"/>
    </xf>
    <xf numFmtId="0" fontId="123" fillId="15" borderId="71" xfId="0" applyFont="1" applyFill="1" applyBorder="1" applyAlignment="1">
      <alignment horizontal="left"/>
    </xf>
    <xf numFmtId="0" fontId="123" fillId="15" borderId="71" xfId="0" applyFont="1" applyFill="1" applyBorder="1"/>
    <xf numFmtId="0" fontId="124" fillId="0" borderId="0" xfId="1" applyFont="1"/>
    <xf numFmtId="0" fontId="123" fillId="4" borderId="71" xfId="0" applyFont="1" applyFill="1" applyBorder="1"/>
    <xf numFmtId="0" fontId="125" fillId="4" borderId="71" xfId="0" applyFont="1" applyFill="1" applyBorder="1"/>
    <xf numFmtId="0" fontId="125" fillId="0" borderId="0" xfId="0" applyFont="1"/>
    <xf numFmtId="0" fontId="71" fillId="16" borderId="5" xfId="0" applyFont="1" applyFill="1" applyBorder="1" applyAlignment="1">
      <alignment horizontal="center" vertical="center"/>
    </xf>
    <xf numFmtId="0" fontId="71" fillId="16" borderId="6" xfId="0" applyFont="1" applyFill="1" applyBorder="1" applyAlignment="1">
      <alignment horizontal="center" vertical="center"/>
    </xf>
    <xf numFmtId="0" fontId="71" fillId="16" borderId="7" xfId="0" applyFont="1" applyFill="1" applyBorder="1" applyAlignment="1">
      <alignment horizontal="center" vertical="center"/>
    </xf>
    <xf numFmtId="0" fontId="71" fillId="21" borderId="5" xfId="0" applyFont="1" applyFill="1" applyBorder="1" applyAlignment="1">
      <alignment horizontal="center" vertical="center"/>
    </xf>
    <xf numFmtId="0" fontId="71" fillId="21" borderId="6" xfId="0" applyFont="1" applyFill="1" applyBorder="1" applyAlignment="1">
      <alignment horizontal="center" vertical="center"/>
    </xf>
    <xf numFmtId="0" fontId="71" fillId="21" borderId="7" xfId="0" applyFont="1" applyFill="1" applyBorder="1" applyAlignment="1">
      <alignment horizontal="center" vertical="center"/>
    </xf>
    <xf numFmtId="0" fontId="105" fillId="17" borderId="5" xfId="0" applyFont="1" applyFill="1" applyBorder="1" applyAlignment="1">
      <alignment horizontal="center" vertical="center"/>
    </xf>
    <xf numFmtId="0" fontId="105" fillId="17" borderId="6" xfId="0" applyFont="1" applyFill="1" applyBorder="1" applyAlignment="1">
      <alignment horizontal="center" vertical="center"/>
    </xf>
    <xf numFmtId="0" fontId="105" fillId="17" borderId="7" xfId="0" applyFont="1" applyFill="1" applyBorder="1" applyAlignment="1">
      <alignment horizontal="center" vertical="center"/>
    </xf>
    <xf numFmtId="0" fontId="71" fillId="14" borderId="5" xfId="0" quotePrefix="1" applyFont="1" applyFill="1" applyBorder="1" applyAlignment="1">
      <alignment horizontal="center" vertical="center"/>
    </xf>
    <xf numFmtId="0" fontId="71" fillId="14" borderId="6" xfId="0" applyFont="1" applyFill="1" applyBorder="1" applyAlignment="1">
      <alignment horizontal="center" vertical="center"/>
    </xf>
    <xf numFmtId="0" fontId="71" fillId="14" borderId="7" xfId="0" applyFont="1" applyFill="1" applyBorder="1" applyAlignment="1">
      <alignment horizontal="center" vertical="center"/>
    </xf>
    <xf numFmtId="0" fontId="105" fillId="3" borderId="5" xfId="0" quotePrefix="1" applyFont="1" applyFill="1" applyBorder="1" applyAlignment="1">
      <alignment horizontal="center" vertical="center"/>
    </xf>
    <xf numFmtId="0" fontId="105" fillId="3" borderId="6" xfId="0" applyFont="1" applyFill="1" applyBorder="1" applyAlignment="1">
      <alignment horizontal="center" vertical="center"/>
    </xf>
    <xf numFmtId="0" fontId="105" fillId="3" borderId="7" xfId="0" applyFont="1" applyFill="1" applyBorder="1" applyAlignment="1">
      <alignment horizontal="center" vertical="center"/>
    </xf>
    <xf numFmtId="0" fontId="84" fillId="0" borderId="0" xfId="1" applyFont="1" applyAlignment="1">
      <alignment horizontal="center" vertical="center"/>
    </xf>
    <xf numFmtId="0" fontId="71" fillId="0" borderId="69" xfId="0" applyFont="1" applyBorder="1" applyAlignment="1">
      <alignment horizontal="center" vertical="center" wrapText="1"/>
    </xf>
    <xf numFmtId="0" fontId="71" fillId="0" borderId="70" xfId="0" applyFont="1" applyBorder="1" applyAlignment="1">
      <alignment horizontal="center" vertical="center" wrapText="1"/>
    </xf>
    <xf numFmtId="0" fontId="93" fillId="0" borderId="0" xfId="0" applyFont="1" applyAlignment="1">
      <alignment horizontal="left" vertical="center" wrapText="1"/>
    </xf>
    <xf numFmtId="0" fontId="93" fillId="0" borderId="0" xfId="0" applyFont="1" applyAlignment="1">
      <alignment horizontal="left" vertical="center"/>
    </xf>
    <xf numFmtId="0" fontId="81" fillId="7" borderId="49" xfId="0" applyFont="1" applyFill="1" applyBorder="1" applyAlignment="1">
      <alignment horizontal="center" vertical="center"/>
    </xf>
    <xf numFmtId="0" fontId="81" fillId="7" borderId="50" xfId="0" applyFont="1" applyFill="1" applyBorder="1" applyAlignment="1">
      <alignment horizontal="center" vertical="center"/>
    </xf>
    <xf numFmtId="0" fontId="81" fillId="7" borderId="18" xfId="0" applyFont="1" applyFill="1" applyBorder="1" applyAlignment="1">
      <alignment horizontal="center" vertical="center"/>
    </xf>
    <xf numFmtId="0" fontId="111" fillId="4" borderId="0" xfId="0" applyFont="1" applyFill="1" applyAlignment="1">
      <alignment horizontal="right" vertical="center"/>
    </xf>
    <xf numFmtId="0" fontId="111" fillId="4" borderId="0" xfId="0" applyFont="1" applyFill="1" applyAlignment="1">
      <alignment horizontal="left" vertical="center" wrapText="1"/>
    </xf>
    <xf numFmtId="0" fontId="79" fillId="0" borderId="0" xfId="0" applyFont="1" applyAlignment="1">
      <alignment horizontal="left" vertical="center"/>
    </xf>
    <xf numFmtId="0" fontId="79" fillId="0" borderId="0" xfId="0" applyFont="1" applyAlignment="1">
      <alignment horizontal="center" vertical="center"/>
    </xf>
    <xf numFmtId="0" fontId="107" fillId="8" borderId="0" xfId="0" applyFont="1" applyFill="1" applyAlignment="1">
      <alignment horizontal="center" vertical="center"/>
    </xf>
    <xf numFmtId="0" fontId="69" fillId="0" borderId="0" xfId="3" applyFont="1" applyAlignment="1">
      <alignment horizontal="center" vertical="center" wrapText="1"/>
    </xf>
    <xf numFmtId="0" fontId="22" fillId="0" borderId="0" xfId="3" applyFont="1" applyAlignment="1">
      <alignment horizontal="center" vertical="center"/>
    </xf>
    <xf numFmtId="0" fontId="23" fillId="0" borderId="0" xfId="3" applyFont="1" applyAlignment="1">
      <alignment horizontal="center" vertical="center"/>
    </xf>
    <xf numFmtId="0" fontId="63" fillId="0" borderId="0" xfId="3" applyFont="1" applyAlignment="1">
      <alignment horizontal="center" vertical="center"/>
    </xf>
    <xf numFmtId="49" fontId="66" fillId="0" borderId="0" xfId="3" applyNumberFormat="1" applyFont="1" applyAlignment="1">
      <alignment horizontal="center" vertical="center"/>
    </xf>
    <xf numFmtId="0" fontId="25" fillId="0" borderId="0" xfId="3" applyFont="1" applyAlignment="1">
      <alignment horizontal="center" vertical="center"/>
    </xf>
    <xf numFmtId="0" fontId="68" fillId="0" borderId="0" xfId="3" applyFont="1" applyAlignment="1">
      <alignment horizontal="left" vertical="center"/>
    </xf>
    <xf numFmtId="0" fontId="68" fillId="0" borderId="0" xfId="3" applyFont="1" applyAlignment="1">
      <alignment horizontal="left" vertical="center" wrapText="1"/>
    </xf>
    <xf numFmtId="0" fontId="63" fillId="0" borderId="0" xfId="3" applyFont="1" applyAlignment="1">
      <alignment horizontal="left" vertical="center"/>
    </xf>
    <xf numFmtId="0" fontId="63" fillId="0" borderId="0" xfId="3" applyFont="1" applyAlignment="1">
      <alignment horizontal="right" vertical="center"/>
    </xf>
    <xf numFmtId="0" fontId="67" fillId="0" borderId="0" xfId="3" applyFont="1" applyAlignment="1">
      <alignment horizontal="left" vertical="center" wrapText="1"/>
    </xf>
    <xf numFmtId="0" fontId="84" fillId="0" borderId="61" xfId="0" applyFont="1" applyBorder="1" applyAlignment="1">
      <alignment horizontal="center" vertical="center"/>
    </xf>
    <xf numFmtId="0" fontId="84" fillId="0" borderId="62" xfId="0" applyFont="1" applyBorder="1" applyAlignment="1">
      <alignment horizontal="center" vertical="center"/>
    </xf>
    <xf numFmtId="0" fontId="84" fillId="0" borderId="63" xfId="0" applyFont="1" applyBorder="1" applyAlignment="1">
      <alignment horizontal="center" vertical="center"/>
    </xf>
    <xf numFmtId="0" fontId="84" fillId="0" borderId="64" xfId="0" applyFont="1" applyBorder="1" applyAlignment="1">
      <alignment horizontal="center" vertical="center"/>
    </xf>
    <xf numFmtId="0" fontId="84" fillId="0" borderId="65" xfId="0" applyFont="1" applyBorder="1" applyAlignment="1">
      <alignment horizontal="center" vertical="center"/>
    </xf>
    <xf numFmtId="0" fontId="84" fillId="0" borderId="66" xfId="0" applyFont="1" applyBorder="1" applyAlignment="1">
      <alignment horizontal="center" vertical="center"/>
    </xf>
    <xf numFmtId="0" fontId="84" fillId="0" borderId="67" xfId="0" applyFont="1" applyBorder="1" applyAlignment="1">
      <alignment horizontal="center" vertical="center"/>
    </xf>
    <xf numFmtId="0" fontId="84" fillId="0" borderId="68" xfId="0" applyFont="1" applyBorder="1" applyAlignment="1">
      <alignment horizontal="center" vertical="center"/>
    </xf>
    <xf numFmtId="0" fontId="44" fillId="0" borderId="41" xfId="0" applyFont="1" applyBorder="1" applyAlignment="1">
      <alignment horizontal="center" vertical="center"/>
    </xf>
    <xf numFmtId="0" fontId="44" fillId="0" borderId="42" xfId="0" applyFont="1" applyBorder="1" applyAlignment="1">
      <alignment horizontal="center" vertical="center"/>
    </xf>
    <xf numFmtId="0" fontId="44" fillId="0" borderId="43" xfId="0" applyFont="1" applyBorder="1" applyAlignment="1">
      <alignment horizontal="center" vertical="center"/>
    </xf>
    <xf numFmtId="0" fontId="44" fillId="0" borderId="44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45" xfId="0" applyFont="1" applyBorder="1" applyAlignment="1">
      <alignment horizontal="center" vertical="center"/>
    </xf>
    <xf numFmtId="0" fontId="44" fillId="0" borderId="46" xfId="0" applyFont="1" applyBorder="1" applyAlignment="1">
      <alignment horizontal="center" vertical="center"/>
    </xf>
    <xf numFmtId="0" fontId="44" fillId="0" borderId="47" xfId="0" applyFont="1" applyBorder="1" applyAlignment="1">
      <alignment horizontal="center" vertical="center"/>
    </xf>
    <xf numFmtId="0" fontId="44" fillId="0" borderId="48" xfId="0" applyFont="1" applyBorder="1" applyAlignment="1">
      <alignment horizontal="center" vertical="center"/>
    </xf>
    <xf numFmtId="9" fontId="103" fillId="0" borderId="61" xfId="0" applyNumberFormat="1" applyFont="1" applyBorder="1" applyAlignment="1">
      <alignment horizontal="center" vertical="center" wrapText="1"/>
    </xf>
    <xf numFmtId="0" fontId="103" fillId="0" borderId="62" xfId="0" applyFont="1" applyBorder="1" applyAlignment="1">
      <alignment horizontal="center" vertical="center" wrapText="1"/>
    </xf>
    <xf numFmtId="0" fontId="103" fillId="0" borderId="63" xfId="0" applyFont="1" applyBorder="1" applyAlignment="1">
      <alignment horizontal="center" vertical="center" wrapText="1"/>
    </xf>
    <xf numFmtId="0" fontId="103" fillId="0" borderId="64" xfId="0" applyFont="1" applyBorder="1" applyAlignment="1">
      <alignment horizontal="center" vertical="center" wrapText="1"/>
    </xf>
    <xf numFmtId="0" fontId="103" fillId="0" borderId="0" xfId="0" applyFont="1" applyAlignment="1">
      <alignment horizontal="center" vertical="center" wrapText="1"/>
    </xf>
    <xf numFmtId="0" fontId="103" fillId="0" borderId="65" xfId="0" applyFont="1" applyBorder="1" applyAlignment="1">
      <alignment horizontal="center" vertical="center" wrapText="1"/>
    </xf>
    <xf numFmtId="0" fontId="103" fillId="0" borderId="66" xfId="0" applyFont="1" applyBorder="1" applyAlignment="1">
      <alignment horizontal="center" vertical="center" wrapText="1"/>
    </xf>
    <xf numFmtId="0" fontId="103" fillId="0" borderId="67" xfId="0" applyFont="1" applyBorder="1" applyAlignment="1">
      <alignment horizontal="center" vertical="center" wrapText="1"/>
    </xf>
    <xf numFmtId="0" fontId="103" fillId="0" borderId="68" xfId="0" applyFont="1" applyBorder="1" applyAlignment="1">
      <alignment horizontal="center" vertical="center" wrapText="1"/>
    </xf>
    <xf numFmtId="0" fontId="72" fillId="0" borderId="41" xfId="0" applyFont="1" applyBorder="1" applyAlignment="1">
      <alignment horizontal="center" vertical="center" wrapText="1"/>
    </xf>
    <xf numFmtId="0" fontId="72" fillId="0" borderId="42" xfId="0" applyFont="1" applyBorder="1" applyAlignment="1">
      <alignment horizontal="center" vertical="center" wrapText="1"/>
    </xf>
    <xf numFmtId="0" fontId="72" fillId="0" borderId="43" xfId="0" applyFont="1" applyBorder="1" applyAlignment="1">
      <alignment horizontal="center" vertical="center" wrapText="1"/>
    </xf>
    <xf numFmtId="0" fontId="72" fillId="0" borderId="44" xfId="0" applyFont="1" applyBorder="1" applyAlignment="1">
      <alignment horizontal="center" vertical="center" wrapText="1"/>
    </xf>
    <xf numFmtId="0" fontId="72" fillId="0" borderId="0" xfId="0" applyFont="1" applyAlignment="1">
      <alignment horizontal="center" vertical="center" wrapText="1"/>
    </xf>
    <xf numFmtId="0" fontId="72" fillId="0" borderId="45" xfId="0" applyFont="1" applyBorder="1" applyAlignment="1">
      <alignment horizontal="center" vertical="center" wrapText="1"/>
    </xf>
    <xf numFmtId="0" fontId="72" fillId="0" borderId="46" xfId="0" applyFont="1" applyBorder="1" applyAlignment="1">
      <alignment horizontal="center" vertical="center" wrapText="1"/>
    </xf>
    <xf numFmtId="0" fontId="72" fillId="0" borderId="47" xfId="0" applyFont="1" applyBorder="1" applyAlignment="1">
      <alignment horizontal="center" vertical="center" wrapText="1"/>
    </xf>
    <xf numFmtId="0" fontId="72" fillId="0" borderId="48" xfId="0" applyFont="1" applyBorder="1" applyAlignment="1">
      <alignment horizontal="center" vertical="center" wrapText="1"/>
    </xf>
    <xf numFmtId="0" fontId="106" fillId="0" borderId="0" xfId="0" applyFont="1" applyAlignment="1">
      <alignment horizontal="center" vertical="center"/>
    </xf>
    <xf numFmtId="9" fontId="103" fillId="0" borderId="62" xfId="0" applyNumberFormat="1" applyFont="1" applyBorder="1" applyAlignment="1">
      <alignment horizontal="center" vertical="center" wrapText="1"/>
    </xf>
    <xf numFmtId="9" fontId="103" fillId="0" borderId="63" xfId="0" applyNumberFormat="1" applyFont="1" applyBorder="1" applyAlignment="1">
      <alignment horizontal="center" vertical="center" wrapText="1"/>
    </xf>
    <xf numFmtId="9" fontId="103" fillId="0" borderId="64" xfId="0" applyNumberFormat="1" applyFont="1" applyBorder="1" applyAlignment="1">
      <alignment horizontal="center" vertical="center" wrapText="1"/>
    </xf>
    <xf numFmtId="9" fontId="103" fillId="0" borderId="0" xfId="0" applyNumberFormat="1" applyFont="1" applyAlignment="1">
      <alignment horizontal="center" vertical="center" wrapText="1"/>
    </xf>
    <xf numFmtId="9" fontId="103" fillId="0" borderId="65" xfId="0" applyNumberFormat="1" applyFont="1" applyBorder="1" applyAlignment="1">
      <alignment horizontal="center" vertical="center" wrapText="1"/>
    </xf>
    <xf numFmtId="9" fontId="103" fillId="0" borderId="66" xfId="0" applyNumberFormat="1" applyFont="1" applyBorder="1" applyAlignment="1">
      <alignment horizontal="center" vertical="center" wrapText="1"/>
    </xf>
    <xf numFmtId="9" fontId="103" fillId="0" borderId="67" xfId="0" applyNumberFormat="1" applyFont="1" applyBorder="1" applyAlignment="1">
      <alignment horizontal="center" vertical="center" wrapText="1"/>
    </xf>
    <xf numFmtId="9" fontId="103" fillId="0" borderId="68" xfId="0" applyNumberFormat="1" applyFont="1" applyBorder="1" applyAlignment="1">
      <alignment horizontal="center" vertical="center" wrapText="1"/>
    </xf>
    <xf numFmtId="0" fontId="80" fillId="0" borderId="0" xfId="0" applyFont="1" applyAlignment="1" applyProtection="1">
      <alignment wrapText="1"/>
      <protection locked="0"/>
    </xf>
    <xf numFmtId="0" fontId="108" fillId="4" borderId="0" xfId="0" applyFont="1" applyFill="1" applyAlignment="1">
      <alignment horizontal="left" vertical="center"/>
    </xf>
    <xf numFmtId="0" fontId="39" fillId="0" borderId="5" xfId="0" applyFont="1" applyBorder="1" applyAlignment="1">
      <alignment horizontal="center" wrapText="1"/>
    </xf>
    <xf numFmtId="0" fontId="39" fillId="0" borderId="6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wrapText="1"/>
    </xf>
    <xf numFmtId="0" fontId="91" fillId="0" borderId="2" xfId="0" applyFont="1" applyBorder="1" applyAlignment="1">
      <alignment horizontal="left" vertical="top" wrapText="1"/>
    </xf>
    <xf numFmtId="0" fontId="91" fillId="0" borderId="3" xfId="0" applyFont="1" applyBorder="1" applyAlignment="1">
      <alignment horizontal="left" vertical="top" wrapText="1"/>
    </xf>
    <xf numFmtId="0" fontId="91" fillId="0" borderId="4" xfId="0" applyFont="1" applyBorder="1" applyAlignment="1">
      <alignment horizontal="left" vertical="top" wrapText="1"/>
    </xf>
    <xf numFmtId="0" fontId="111" fillId="4" borderId="0" xfId="0" applyFont="1" applyFill="1" applyAlignment="1">
      <alignment horizontal="center" vertical="center" wrapText="1"/>
    </xf>
    <xf numFmtId="0" fontId="34" fillId="0" borderId="0" xfId="0" applyFont="1" applyAlignment="1">
      <alignment horizontal="left"/>
    </xf>
    <xf numFmtId="0" fontId="91" fillId="0" borderId="3" xfId="0" applyFont="1" applyBorder="1" applyAlignment="1">
      <alignment horizontal="left" vertical="top"/>
    </xf>
    <xf numFmtId="0" fontId="91" fillId="0" borderId="4" xfId="0" applyFont="1" applyBorder="1" applyAlignment="1">
      <alignment horizontal="left" vertical="top"/>
    </xf>
    <xf numFmtId="0" fontId="39" fillId="2" borderId="8" xfId="0" applyFont="1" applyFill="1" applyBorder="1" applyAlignment="1">
      <alignment horizontal="center" wrapText="1"/>
    </xf>
    <xf numFmtId="0" fontId="39" fillId="2" borderId="9" xfId="0" applyFont="1" applyFill="1" applyBorder="1" applyAlignment="1">
      <alignment horizontal="center" wrapText="1"/>
    </xf>
    <xf numFmtId="0" fontId="39" fillId="2" borderId="10" xfId="0" applyFont="1" applyFill="1" applyBorder="1" applyAlignment="1">
      <alignment horizontal="center" wrapText="1"/>
    </xf>
    <xf numFmtId="0" fontId="2" fillId="11" borderId="27" xfId="0" applyFont="1" applyFill="1" applyBorder="1" applyAlignment="1">
      <alignment horizontal="center" vertical="center" wrapText="1"/>
    </xf>
    <xf numFmtId="0" fontId="2" fillId="11" borderId="28" xfId="0" applyFont="1" applyFill="1" applyBorder="1" applyAlignment="1">
      <alignment horizontal="center" vertical="center" wrapText="1"/>
    </xf>
    <xf numFmtId="0" fontId="2" fillId="11" borderId="29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86" fillId="0" borderId="0" xfId="0" applyFont="1" applyAlignment="1">
      <alignment horizontal="center" vertical="center" wrapText="1"/>
    </xf>
    <xf numFmtId="0" fontId="91" fillId="0" borderId="13" xfId="0" applyFont="1" applyBorder="1" applyAlignment="1">
      <alignment horizontal="center" vertical="top" wrapText="1"/>
    </xf>
    <xf numFmtId="0" fontId="91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wrapText="1"/>
    </xf>
    <xf numFmtId="0" fontId="94" fillId="9" borderId="0" xfId="0" applyFont="1" applyFill="1" applyAlignment="1">
      <alignment horizontal="center" vertical="center"/>
    </xf>
    <xf numFmtId="0" fontId="88" fillId="9" borderId="0" xfId="0" applyFont="1" applyFill="1" applyAlignment="1">
      <alignment horizontal="center" vertical="center"/>
    </xf>
    <xf numFmtId="0" fontId="88" fillId="9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9" xfId="0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center" wrapText="1"/>
    </xf>
    <xf numFmtId="0" fontId="88" fillId="9" borderId="0" xfId="0" applyFont="1" applyFill="1" applyAlignment="1">
      <alignment horizontal="center"/>
    </xf>
    <xf numFmtId="0" fontId="111" fillId="4" borderId="0" xfId="0" applyFont="1" applyFill="1" applyAlignment="1">
      <alignment horizontal="center"/>
    </xf>
    <xf numFmtId="0" fontId="111" fillId="4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98" fillId="0" borderId="1" xfId="0" applyFont="1" applyBorder="1" applyAlignment="1">
      <alignment horizontal="center"/>
    </xf>
    <xf numFmtId="0" fontId="0" fillId="5" borderId="5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73" fillId="17" borderId="5" xfId="0" applyFont="1" applyFill="1" applyBorder="1" applyAlignment="1">
      <alignment horizontal="center" vertical="center"/>
    </xf>
    <xf numFmtId="0" fontId="73" fillId="17" borderId="7" xfId="0" applyFont="1" applyFill="1" applyBorder="1" applyAlignment="1">
      <alignment horizontal="center" vertical="center"/>
    </xf>
    <xf numFmtId="0" fontId="71" fillId="0" borderId="20" xfId="0" applyFont="1" applyBorder="1" applyAlignment="1">
      <alignment horizontal="center" vertical="center" wrapText="1"/>
    </xf>
    <xf numFmtId="0" fontId="71" fillId="0" borderId="21" xfId="0" applyFont="1" applyBorder="1" applyAlignment="1">
      <alignment horizontal="center" vertical="center" wrapText="1"/>
    </xf>
    <xf numFmtId="0" fontId="89" fillId="6" borderId="5" xfId="0" applyFont="1" applyFill="1" applyBorder="1" applyAlignment="1">
      <alignment horizontal="center" vertical="center"/>
    </xf>
    <xf numFmtId="0" fontId="89" fillId="6" borderId="7" xfId="0" applyFont="1" applyFill="1" applyBorder="1" applyAlignment="1">
      <alignment horizontal="center" vertical="center"/>
    </xf>
    <xf numFmtId="0" fontId="73" fillId="3" borderId="5" xfId="0" applyFont="1" applyFill="1" applyBorder="1" applyAlignment="1">
      <alignment horizontal="center" vertical="center"/>
    </xf>
    <xf numFmtId="0" fontId="73" fillId="3" borderId="7" xfId="0" applyFont="1" applyFill="1" applyBorder="1" applyAlignment="1">
      <alignment horizontal="center" vertical="center"/>
    </xf>
    <xf numFmtId="0" fontId="93" fillId="8" borderId="73" xfId="0" applyFont="1" applyFill="1" applyBorder="1" applyAlignment="1">
      <alignment horizontal="left" vertical="center" wrapText="1"/>
    </xf>
    <xf numFmtId="0" fontId="93" fillId="8" borderId="57" xfId="0" applyFont="1" applyFill="1" applyBorder="1" applyAlignment="1">
      <alignment horizontal="left" vertical="center"/>
    </xf>
    <xf numFmtId="0" fontId="93" fillId="8" borderId="74" xfId="0" applyFont="1" applyFill="1" applyBorder="1" applyAlignment="1">
      <alignment horizontal="left" vertical="center"/>
    </xf>
    <xf numFmtId="0" fontId="93" fillId="8" borderId="75" xfId="0" applyFont="1" applyFill="1" applyBorder="1" applyAlignment="1">
      <alignment horizontal="left" vertical="center"/>
    </xf>
    <xf numFmtId="0" fontId="93" fillId="8" borderId="0" xfId="0" applyFont="1" applyFill="1" applyAlignment="1">
      <alignment horizontal="left" vertical="center"/>
    </xf>
    <xf numFmtId="0" fontId="93" fillId="8" borderId="76" xfId="0" applyFont="1" applyFill="1" applyBorder="1" applyAlignment="1">
      <alignment horizontal="left" vertical="center"/>
    </xf>
    <xf numFmtId="0" fontId="93" fillId="8" borderId="77" xfId="0" applyFont="1" applyFill="1" applyBorder="1" applyAlignment="1">
      <alignment horizontal="left" vertical="center"/>
    </xf>
    <xf numFmtId="0" fontId="93" fillId="8" borderId="58" xfId="0" applyFont="1" applyFill="1" applyBorder="1" applyAlignment="1">
      <alignment horizontal="left" vertical="center"/>
    </xf>
    <xf numFmtId="0" fontId="93" fillId="8" borderId="78" xfId="0" applyFont="1" applyFill="1" applyBorder="1" applyAlignment="1">
      <alignment horizontal="left" vertical="center"/>
    </xf>
    <xf numFmtId="0" fontId="79" fillId="8" borderId="0" xfId="0" applyFont="1" applyFill="1" applyAlignment="1">
      <alignment horizontal="left" vertical="center"/>
    </xf>
    <xf numFmtId="0" fontId="79" fillId="8" borderId="0" xfId="0" applyFont="1" applyFill="1" applyAlignment="1">
      <alignment horizontal="center" vertical="center"/>
    </xf>
    <xf numFmtId="0" fontId="0" fillId="16" borderId="5" xfId="0" applyFill="1" applyBorder="1" applyAlignment="1">
      <alignment horizontal="center" vertical="center"/>
    </xf>
    <xf numFmtId="0" fontId="0" fillId="16" borderId="7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6" fillId="0" borderId="0" xfId="1" applyFont="1" applyAlignment="1">
      <alignment horizontal="center" vertical="center"/>
    </xf>
    <xf numFmtId="0" fontId="71" fillId="0" borderId="18" xfId="0" applyFont="1" applyBorder="1" applyAlignment="1">
      <alignment horizontal="center" vertical="center" wrapText="1"/>
    </xf>
    <xf numFmtId="0" fontId="93" fillId="8" borderId="12" xfId="0" applyFont="1" applyFill="1" applyBorder="1" applyAlignment="1">
      <alignment horizontal="left" vertical="center" wrapText="1"/>
    </xf>
    <xf numFmtId="0" fontId="93" fillId="8" borderId="13" xfId="0" applyFont="1" applyFill="1" applyBorder="1" applyAlignment="1">
      <alignment horizontal="left" vertical="center"/>
    </xf>
    <xf numFmtId="0" fontId="93" fillId="8" borderId="54" xfId="0" applyFont="1" applyFill="1" applyBorder="1" applyAlignment="1">
      <alignment horizontal="left" vertical="center"/>
    </xf>
    <xf numFmtId="0" fontId="93" fillId="8" borderId="11" xfId="0" applyFont="1" applyFill="1" applyBorder="1" applyAlignment="1">
      <alignment horizontal="left" vertical="center"/>
    </xf>
    <xf numFmtId="0" fontId="93" fillId="8" borderId="55" xfId="0" applyFont="1" applyFill="1" applyBorder="1" applyAlignment="1">
      <alignment horizontal="left" vertical="center"/>
    </xf>
    <xf numFmtId="0" fontId="93" fillId="8" borderId="14" xfId="0" applyFont="1" applyFill="1" applyBorder="1" applyAlignment="1">
      <alignment horizontal="left" vertical="center"/>
    </xf>
    <xf numFmtId="0" fontId="93" fillId="8" borderId="15" xfId="0" applyFont="1" applyFill="1" applyBorder="1" applyAlignment="1">
      <alignment horizontal="left" vertical="center"/>
    </xf>
    <xf numFmtId="0" fontId="93" fillId="8" borderId="56" xfId="0" applyFont="1" applyFill="1" applyBorder="1" applyAlignment="1">
      <alignment horizontal="left" vertical="center"/>
    </xf>
    <xf numFmtId="0" fontId="93" fillId="8" borderId="0" xfId="0" applyFont="1" applyFill="1" applyAlignment="1">
      <alignment horizontal="center" vertical="center"/>
    </xf>
    <xf numFmtId="0" fontId="88" fillId="9" borderId="0" xfId="0" applyFont="1" applyFill="1" applyAlignment="1">
      <alignment horizontal="right" vertical="center"/>
    </xf>
    <xf numFmtId="0" fontId="88" fillId="9" borderId="0" xfId="0" applyFont="1" applyFill="1" applyAlignment="1">
      <alignment horizontal="left" vertical="center" wrapText="1"/>
    </xf>
    <xf numFmtId="0" fontId="86" fillId="0" borderId="0" xfId="0" applyFont="1" applyAlignment="1">
      <alignment vertical="center" wrapText="1"/>
    </xf>
    <xf numFmtId="0" fontId="86" fillId="0" borderId="24" xfId="1" applyFont="1" applyBorder="1" applyAlignment="1">
      <alignment horizontal="center" vertical="center"/>
    </xf>
    <xf numFmtId="0" fontId="86" fillId="0" borderId="19" xfId="1" applyFont="1" applyBorder="1" applyAlignment="1">
      <alignment horizontal="center" vertical="center"/>
    </xf>
    <xf numFmtId="0" fontId="86" fillId="0" borderId="0" xfId="0" applyFont="1" applyAlignment="1">
      <alignment horizontal="left" wrapText="1"/>
    </xf>
    <xf numFmtId="0" fontId="108" fillId="4" borderId="0" xfId="0" applyFont="1" applyFill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9" xfId="0" applyBorder="1" applyAlignment="1">
      <alignment horizontal="center" vertical="center" wrapText="1"/>
    </xf>
    <xf numFmtId="0" fontId="116" fillId="0" borderId="0" xfId="0" applyFont="1" applyAlignment="1">
      <alignment horizontal="center" vertical="center"/>
    </xf>
    <xf numFmtId="0" fontId="38" fillId="0" borderId="0" xfId="0" applyNumberFormat="1" applyFont="1"/>
    <xf numFmtId="171" fontId="79" fillId="20" borderId="60" xfId="1" applyNumberFormat="1" applyFont="1" applyFill="1" applyBorder="1" applyAlignment="1">
      <alignment horizontal="center" vertical="center"/>
    </xf>
    <xf numFmtId="1" fontId="86" fillId="0" borderId="18" xfId="1" applyNumberFormat="1" applyFont="1" applyBorder="1" applyAlignment="1">
      <alignment horizontal="center" vertical="center"/>
    </xf>
    <xf numFmtId="0" fontId="84" fillId="0" borderId="0" xfId="0" applyFont="1" applyBorder="1" applyAlignment="1">
      <alignment horizontal="center" vertical="center"/>
    </xf>
    <xf numFmtId="1" fontId="86" fillId="0" borderId="0" xfId="1" applyNumberFormat="1" applyFont="1" applyBorder="1" applyAlignment="1">
      <alignment horizontal="center" vertical="center"/>
    </xf>
  </cellXfs>
  <cellStyles count="4">
    <cellStyle name="Good" xfId="2" builtinId="26"/>
    <cellStyle name="Normal" xfId="0" builtinId="0"/>
    <cellStyle name="Normal 2" xfId="1" xr:uid="{A326E0BD-0086-4222-B43C-07FAA3250403}"/>
    <cellStyle name="Normal 3" xfId="3" xr:uid="{9C67CB9C-D8E1-4FEA-87BD-D1DFE64DF5D8}"/>
  </cellStyles>
  <dxfs count="216"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9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9" tint="0.7999816888943144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7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5" formatCode="#\ &quot;km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5" formatCode="#\ &quot;km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167" formatCode="#,###,###,###\ &quot;kg C02&quot;"/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164" formatCode="#,###\ &quot;kg&quot;"/>
      <alignment vertical="center" textRotation="0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164" formatCode="#,###\ &quot;kg&quot;"/>
      <alignment vertical="center" textRotation="0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164" formatCode="#,###\ &quot;kg&quot;"/>
      <alignment vertical="center" textRotation="0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164" formatCode="#,###\ &quot;kg&quot;"/>
      <alignment vertical="center" textRotation="0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family val="2"/>
        <scheme val="none"/>
      </font>
      <numFmt numFmtId="164" formatCode="#,###\ &quot;kg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5" formatCode="#\ &quot;km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5" formatCode="#\ &quot;km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167" formatCode="#,###,###,###\ &quot;kg C02&quot;"/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164" formatCode="#,###\ &quot;kg&quot;"/>
      <alignment vertical="center" textRotation="0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164" formatCode="#,###\ &quot;kg&quot;"/>
      <alignment vertical="center" textRotation="0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164" formatCode="#,###\ &quot;kg&quot;"/>
      <alignment vertical="center" textRotation="0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egoe UI"/>
        <family val="2"/>
        <scheme val="none"/>
      </font>
      <numFmt numFmtId="164" formatCode="#,###\ &quot;kg&quot;"/>
      <alignment vertical="center" textRotation="0" indent="0" justifyLastLine="0" shrinkToFit="0" readingOrder="0"/>
      <border diagonalUp="0" diagonalDown="0">
        <left style="thin">
          <color theme="0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family val="2"/>
        <scheme val="none"/>
      </font>
      <numFmt numFmtId="164" formatCode="#,###\ &quot;kg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eorgia"/>
        <family val="1"/>
        <scheme val="none"/>
      </font>
      <numFmt numFmtId="165" formatCode="#\ &quot;km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eorgia"/>
        <family val="1"/>
        <scheme val="none"/>
      </font>
      <numFmt numFmtId="164" formatCode="#,###\ &quot;kg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eorgia"/>
        <family val="1"/>
        <scheme val="none"/>
      </font>
      <numFmt numFmtId="164" formatCode="#,###\ &quot;kg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eorgia"/>
        <family val="1"/>
        <scheme val="none"/>
      </font>
      <numFmt numFmtId="165" formatCode="#\ &quot;km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eorgia"/>
        <family val="1"/>
        <scheme val="none"/>
      </font>
      <numFmt numFmtId="164" formatCode="#,###\ &quot;kg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eorgia"/>
        <family val="1"/>
        <scheme val="none"/>
      </font>
      <numFmt numFmtId="164" formatCode="#,###\ &quot;kg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eorgia"/>
        <family val="1"/>
        <scheme val="none"/>
      </font>
      <numFmt numFmtId="164" formatCode="#,###\ &quot;kg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eorgia"/>
        <family val="1"/>
        <scheme val="none"/>
      </font>
      <numFmt numFmtId="164" formatCode="#,###\ &quot;kg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eorgia"/>
        <family val="1"/>
        <scheme val="none"/>
      </font>
      <numFmt numFmtId="167" formatCode="#,###,###,###\ &quot;kg C02&quot;"/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eorgia"/>
        <family val="1"/>
        <scheme val="none"/>
      </font>
      <numFmt numFmtId="164" formatCode="#,###\ &quot;kg&quot;"/>
      <alignment vertical="center" textRotation="0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eorgia"/>
        <family val="1"/>
        <scheme val="none"/>
      </font>
      <numFmt numFmtId="164" formatCode="#,###\ &quot;kg&quot;"/>
      <alignment vertical="center" textRotation="0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eorgia"/>
        <family val="1"/>
        <scheme val="none"/>
      </font>
      <numFmt numFmtId="164" formatCode="#,###\ &quot;kg&quot;"/>
      <alignment vertical="center" textRotation="0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Georgia"/>
        <family val="1"/>
        <scheme val="none"/>
      </font>
      <numFmt numFmtId="164" formatCode="#,###\ &quot;kg&quot;"/>
      <alignment vertical="center" textRotation="0" indent="0" justifyLastLine="0" shrinkToFit="0" readingOrder="0"/>
      <border diagonalUp="0" diagonalDown="0" outline="0">
        <left style="thin">
          <color theme="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numFmt numFmtId="164" formatCode="#,###\ &quot;kg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eorgia"/>
        <family val="1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eorgia"/>
        <family val="1"/>
        <scheme val="none"/>
      </font>
      <numFmt numFmtId="164" formatCode="#,###\ &quot;kg&quot;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Georgia"/>
        <family val="1"/>
        <scheme val="none"/>
      </font>
      <numFmt numFmtId="164" formatCode="#,###\ &quot;kg&quot;"/>
      <alignment vertical="center" textRotation="0" indent="0" justifyLastLine="0" shrinkToFit="0" readingOrder="0"/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theme="1"/>
      </font>
      <fill>
        <patternFill>
          <bgColor theme="9" tint="0.59996337778862885"/>
        </patternFill>
      </fill>
    </dxf>
    <dxf>
      <font>
        <b/>
        <i val="0"/>
        <color theme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92D050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92D050"/>
      <color rgb="FFFFDDF1"/>
      <color rgb="FFA4CE88"/>
      <color rgb="FFFF4B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777092866905339"/>
          <c:y val="0.23820552784058224"/>
          <c:w val="0.82222902202112969"/>
          <c:h val="0.6586650748483039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50A-4C65-A132-52D545D621C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284-4D5E-8F73-5568FB80470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284-4D5E-8F73-5568FB804701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284-4D5E-8F73-5568FB80470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rgbClr val="7030A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FE6-4A54-96DE-441D216B85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'Sets and scenery - BUDGET'!$C$19:$G$19</c:f>
              <c:numCache>
                <c:formatCode>#,###\ "kg"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84-4D5E-8F73-5568FB80470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"/>
        <c:overlap val="-27"/>
        <c:axId val="1775467391"/>
        <c:axId val="1775467807"/>
      </c:barChart>
      <c:catAx>
        <c:axId val="177546739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5467807"/>
        <c:crosses val="autoZero"/>
        <c:auto val="1"/>
        <c:lblAlgn val="ctr"/>
        <c:lblOffset val="100"/>
        <c:noMultiLvlLbl val="0"/>
      </c:catAx>
      <c:valAx>
        <c:axId val="1775467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#\ &quot;kg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5467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4BB-4F75-BD4D-E4474C4BC3C3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4BB-4F75-BD4D-E4474C4BC3C3}"/>
              </c:ext>
            </c:extLst>
          </c:dPt>
          <c:dPt>
            <c:idx val="2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4BB-4F75-BD4D-E4474C4BC3C3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4BB-4F75-BD4D-E4474C4BC3C3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AFF-451A-908C-4CBBB65E12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'Sets and scenery - BUDGET'!$C$19:$G$19</c:f>
              <c:numCache>
                <c:formatCode>#,###\ "kg"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BB-4F75-BD4D-E4474C4BC3C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777092866905339"/>
          <c:y val="0.23820552784058224"/>
          <c:w val="0.82222902202112969"/>
          <c:h val="0.6586650748483039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DD1-4C48-8921-AEB61B73E13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43-4C76-B4F9-8ECA353D627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243-4C76-B4F9-8ECA353D6271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243-4C76-B4F9-8ECA353D627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rgbClr val="7030A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5243-4C76-B4F9-8ECA353D62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'Costume - BUDGET'!$F$19:$J$19</c:f>
              <c:numCache>
                <c:formatCode>#,###\ "kg"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243-4C76-B4F9-8ECA353D627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"/>
        <c:overlap val="-27"/>
        <c:axId val="1775467391"/>
        <c:axId val="1775467807"/>
      </c:barChart>
      <c:catAx>
        <c:axId val="177546739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5467807"/>
        <c:crosses val="autoZero"/>
        <c:auto val="1"/>
        <c:lblAlgn val="ctr"/>
        <c:lblOffset val="100"/>
        <c:noMultiLvlLbl val="0"/>
      </c:catAx>
      <c:valAx>
        <c:axId val="1775467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#\ &quot;kg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5467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04913843183534"/>
          <c:y val="0.1561927475543832"/>
          <c:w val="0.7999950604928554"/>
          <c:h val="0.6876145048912336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E2-4B93-847D-426EDF27C38F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E2-4B93-847D-426EDF27C38F}"/>
              </c:ext>
            </c:extLst>
          </c:dPt>
          <c:dPt>
            <c:idx val="2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0E2-4B93-847D-426EDF27C38F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E2-4B93-847D-426EDF27C38F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0E2-4B93-847D-426EDF27C3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'Costume - BUDGET'!$F$19:$J$19</c:f>
              <c:numCache>
                <c:formatCode>#,###\ "kg"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0E2-4B93-847D-426EDF27C38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777092866905339"/>
          <c:y val="0.23820552784058224"/>
          <c:w val="0.82222902202112969"/>
          <c:h val="0.6586650748483039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7CE8-4478-ABE9-CCDA261EC6D0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EE-43BF-BA78-2A73B109605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CEE-43BF-BA78-2A73B1096058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CEE-43BF-BA78-2A73B109605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solidFill>
                  <a:srgbClr val="7030A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EE-43BF-BA78-2A73B10960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'Props &amp; furniture - BUDGET'!$C$20:$G$20</c:f>
              <c:numCache>
                <c:formatCode>#,###\ "kg"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CEE-43BF-BA78-2A73B10960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"/>
        <c:overlap val="-27"/>
        <c:axId val="1775467391"/>
        <c:axId val="1775467807"/>
      </c:barChart>
      <c:catAx>
        <c:axId val="177546739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5467807"/>
        <c:crosses val="autoZero"/>
        <c:auto val="1"/>
        <c:lblAlgn val="ctr"/>
        <c:lblOffset val="100"/>
        <c:noMultiLvlLbl val="0"/>
      </c:catAx>
      <c:valAx>
        <c:axId val="1775467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#\ &quot;kg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75467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373413792714257E-2"/>
          <c:y val="4.3949141810039151E-2"/>
          <c:w val="0.77941913681731478"/>
          <c:h val="0.8069809626266263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69-46EB-A499-7EF6B60DEC3A}"/>
              </c:ext>
            </c:extLst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B69-46EB-A499-7EF6B60DEC3A}"/>
              </c:ext>
            </c:extLst>
          </c:dPt>
          <c:dPt>
            <c:idx val="2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B69-46EB-A499-7EF6B60DEC3A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69-46EB-A499-7EF6B60DEC3A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B69-46EB-A499-7EF6B60DEC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'Props &amp; furniture - BUDGET'!$C$20:$G$20</c:f>
              <c:numCache>
                <c:formatCode>#,###\ "kg"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B69-46EB-A499-7EF6B60DEC3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556517</xdr:colOff>
      <xdr:row>16</xdr:row>
      <xdr:rowOff>14269</xdr:rowOff>
    </xdr:from>
    <xdr:to>
      <xdr:col>24</xdr:col>
      <xdr:colOff>445007</xdr:colOff>
      <xdr:row>17</xdr:row>
      <xdr:rowOff>163292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E7118D1-9904-FF47-B2C3-6BF8A4F1C33A}"/>
            </a:ext>
          </a:extLst>
        </xdr:cNvPr>
        <xdr:cNvSpPr txBox="1"/>
      </xdr:nvSpPr>
      <xdr:spPr>
        <a:xfrm>
          <a:off x="15168652" y="3196404"/>
          <a:ext cx="1229838" cy="4058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800" b="1">
              <a:solidFill>
                <a:schemeClr val="accent4"/>
              </a:solidFill>
            </a:rPr>
            <a:t>NEW</a:t>
          </a:r>
        </a:p>
      </xdr:txBody>
    </xdr:sp>
    <xdr:clientData/>
  </xdr:twoCellAnchor>
  <xdr:twoCellAnchor>
    <xdr:from>
      <xdr:col>21</xdr:col>
      <xdr:colOff>271126</xdr:colOff>
      <xdr:row>14</xdr:row>
      <xdr:rowOff>99890</xdr:rowOff>
    </xdr:from>
    <xdr:to>
      <xdr:col>24</xdr:col>
      <xdr:colOff>442363</xdr:colOff>
      <xdr:row>15</xdr:row>
      <xdr:rowOff>248913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5A1F4C7-E7DB-3E45-8F9E-A741D53785BC}"/>
            </a:ext>
          </a:extLst>
        </xdr:cNvPr>
        <xdr:cNvSpPr txBox="1"/>
      </xdr:nvSpPr>
      <xdr:spPr>
        <a:xfrm>
          <a:off x="14212587" y="2768317"/>
          <a:ext cx="2183259" cy="4058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en-GB" sz="1800" b="1">
              <a:solidFill>
                <a:schemeClr val="accent6"/>
              </a:solidFill>
            </a:rPr>
            <a:t>REUSED / RECYCLED</a:t>
          </a:r>
        </a:p>
      </xdr:txBody>
    </xdr:sp>
    <xdr:clientData/>
  </xdr:twoCellAnchor>
  <xdr:twoCellAnchor>
    <xdr:from>
      <xdr:col>0</xdr:col>
      <xdr:colOff>121614</xdr:colOff>
      <xdr:row>19</xdr:row>
      <xdr:rowOff>90999</xdr:rowOff>
    </xdr:from>
    <xdr:to>
      <xdr:col>20</xdr:col>
      <xdr:colOff>504825</xdr:colOff>
      <xdr:row>22</xdr:row>
      <xdr:rowOff>0</xdr:rowOff>
    </xdr:to>
    <xdr:sp macro="" textlink="">
      <xdr:nvSpPr>
        <xdr:cNvPr id="2" name="Rektangel: afrundede hjørner 1">
          <a:extLst>
            <a:ext uri="{FF2B5EF4-FFF2-40B4-BE49-F238E27FC236}">
              <a16:creationId xmlns:a16="http://schemas.microsoft.com/office/drawing/2014/main" id="{1C9DBF32-CF54-4AF9-9D2A-4C283E8A1C22}"/>
            </a:ext>
          </a:extLst>
        </xdr:cNvPr>
        <xdr:cNvSpPr/>
      </xdr:nvSpPr>
      <xdr:spPr>
        <a:xfrm>
          <a:off x="121614" y="3972347"/>
          <a:ext cx="13796694" cy="636754"/>
        </a:xfrm>
        <a:prstGeom prst="roundRect">
          <a:avLst/>
        </a:prstGeom>
        <a:noFill/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a-DK" sz="2800" b="1" baseline="0">
              <a:solidFill>
                <a:schemeClr val="tx1"/>
              </a:solidFill>
            </a:rPr>
            <a:t> For each, there are two sheets: Budget and Final</a:t>
          </a:r>
          <a:endParaRPr lang="da-DK" sz="2800">
            <a:solidFill>
              <a:schemeClr val="tx1"/>
            </a:solidFill>
            <a:latin typeface="Cavolini" panose="020B0502040204020203" pitchFamily="66" charset="0"/>
            <a:cs typeface="Cavolini" panose="020B0502040204020203" pitchFamily="66" charset="0"/>
          </a:endParaRPr>
        </a:p>
      </xdr:txBody>
    </xdr:sp>
    <xdr:clientData/>
  </xdr:twoCellAnchor>
  <xdr:twoCellAnchor>
    <xdr:from>
      <xdr:col>19</xdr:col>
      <xdr:colOff>582419</xdr:colOff>
      <xdr:row>19</xdr:row>
      <xdr:rowOff>127907</xdr:rowOff>
    </xdr:from>
    <xdr:to>
      <xdr:col>20</xdr:col>
      <xdr:colOff>352425</xdr:colOff>
      <xdr:row>21</xdr:row>
      <xdr:rowOff>114300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EC44106C-380C-4D99-A952-38542DAB1D86}"/>
            </a:ext>
          </a:extLst>
        </xdr:cNvPr>
        <xdr:cNvSpPr/>
      </xdr:nvSpPr>
      <xdr:spPr>
        <a:xfrm>
          <a:off x="13069694" y="318407"/>
          <a:ext cx="427231" cy="367393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oneCell">
    <xdr:from>
      <xdr:col>19</xdr:col>
      <xdr:colOff>579873</xdr:colOff>
      <xdr:row>19</xdr:row>
      <xdr:rowOff>110252</xdr:rowOff>
    </xdr:from>
    <xdr:to>
      <xdr:col>20</xdr:col>
      <xdr:colOff>371476</xdr:colOff>
      <xdr:row>21</xdr:row>
      <xdr:rowOff>117230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CD83493C-40FD-4F1A-8BCC-BEEE1DD46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67148" y="300752"/>
          <a:ext cx="448828" cy="387979"/>
        </a:xfrm>
        <a:prstGeom prst="rect">
          <a:avLst/>
        </a:prstGeom>
      </xdr:spPr>
    </xdr:pic>
    <xdr:clientData/>
  </xdr:twoCellAnchor>
  <xdr:twoCellAnchor>
    <xdr:from>
      <xdr:col>5</xdr:col>
      <xdr:colOff>578442</xdr:colOff>
      <xdr:row>22</xdr:row>
      <xdr:rowOff>102574</xdr:rowOff>
    </xdr:from>
    <xdr:to>
      <xdr:col>20</xdr:col>
      <xdr:colOff>523875</xdr:colOff>
      <xdr:row>23</xdr:row>
      <xdr:rowOff>1179598</xdr:rowOff>
    </xdr:to>
    <xdr:sp macro="" textlink="">
      <xdr:nvSpPr>
        <xdr:cNvPr id="5" name="Rektangel: afrundede hjørner 4">
          <a:extLst>
            <a:ext uri="{FF2B5EF4-FFF2-40B4-BE49-F238E27FC236}">
              <a16:creationId xmlns:a16="http://schemas.microsoft.com/office/drawing/2014/main" id="{F286E376-F621-4B0E-BF6D-E2F3E37452C3}"/>
            </a:ext>
          </a:extLst>
        </xdr:cNvPr>
        <xdr:cNvSpPr/>
      </xdr:nvSpPr>
      <xdr:spPr>
        <a:xfrm>
          <a:off x="3864567" y="864574"/>
          <a:ext cx="9803808" cy="1267524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a-DK" sz="800">
              <a:solidFill>
                <a:schemeClr val="accent6">
                  <a:lumMod val="50000"/>
                </a:schemeClr>
              </a:solidFill>
            </a:rPr>
            <a:t>	</a:t>
          </a:r>
        </a:p>
      </xdr:txBody>
    </xdr:sp>
    <xdr:clientData/>
  </xdr:twoCellAnchor>
  <xdr:twoCellAnchor>
    <xdr:from>
      <xdr:col>5</xdr:col>
      <xdr:colOff>561974</xdr:colOff>
      <xdr:row>23</xdr:row>
      <xdr:rowOff>1247775</xdr:rowOff>
    </xdr:from>
    <xdr:to>
      <xdr:col>20</xdr:col>
      <xdr:colOff>552450</xdr:colOff>
      <xdr:row>27</xdr:row>
      <xdr:rowOff>57079</xdr:rowOff>
    </xdr:to>
    <xdr:sp macro="" textlink="">
      <xdr:nvSpPr>
        <xdr:cNvPr id="6" name="Rektangel: afrundede hjørner 5">
          <a:extLst>
            <a:ext uri="{FF2B5EF4-FFF2-40B4-BE49-F238E27FC236}">
              <a16:creationId xmlns:a16="http://schemas.microsoft.com/office/drawing/2014/main" id="{1C8F1E51-32C1-4856-AD13-D74FC12CDAAC}"/>
            </a:ext>
          </a:extLst>
        </xdr:cNvPr>
        <xdr:cNvSpPr/>
      </xdr:nvSpPr>
      <xdr:spPr>
        <a:xfrm>
          <a:off x="3915345" y="2175303"/>
          <a:ext cx="10050588" cy="1591888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0</xdr:col>
      <xdr:colOff>157389</xdr:colOff>
      <xdr:row>22</xdr:row>
      <xdr:rowOff>99889</xdr:rowOff>
    </xdr:from>
    <xdr:to>
      <xdr:col>5</xdr:col>
      <xdr:colOff>514350</xdr:colOff>
      <xdr:row>23</xdr:row>
      <xdr:rowOff>1198653</xdr:rowOff>
    </xdr:to>
    <xdr:sp macro="" textlink="">
      <xdr:nvSpPr>
        <xdr:cNvPr id="9" name="Rektangel: afrundede hjørner 8">
          <a:extLst>
            <a:ext uri="{FF2B5EF4-FFF2-40B4-BE49-F238E27FC236}">
              <a16:creationId xmlns:a16="http://schemas.microsoft.com/office/drawing/2014/main" id="{60BFDC63-C6C4-45CE-B035-AF5C3805F69C}"/>
            </a:ext>
          </a:extLst>
        </xdr:cNvPr>
        <xdr:cNvSpPr/>
      </xdr:nvSpPr>
      <xdr:spPr>
        <a:xfrm>
          <a:off x="157389" y="841911"/>
          <a:ext cx="3710332" cy="1284270"/>
        </a:xfrm>
        <a:prstGeom prst="roundRect">
          <a:avLst/>
        </a:prstGeom>
        <a:noFill/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a-DK" sz="3200" b="1">
              <a:solidFill>
                <a:srgbClr val="92D050"/>
              </a:solidFill>
            </a:rPr>
            <a:t>1) BUDGET</a:t>
          </a:r>
        </a:p>
      </xdr:txBody>
    </xdr:sp>
    <xdr:clientData/>
  </xdr:twoCellAnchor>
  <xdr:twoCellAnchor>
    <xdr:from>
      <xdr:col>0</xdr:col>
      <xdr:colOff>156966</xdr:colOff>
      <xdr:row>24</xdr:row>
      <xdr:rowOff>1</xdr:rowOff>
    </xdr:from>
    <xdr:to>
      <xdr:col>5</xdr:col>
      <xdr:colOff>485774</xdr:colOff>
      <xdr:row>27</xdr:row>
      <xdr:rowOff>57079</xdr:rowOff>
    </xdr:to>
    <xdr:sp macro="" textlink="">
      <xdr:nvSpPr>
        <xdr:cNvPr id="10" name="Rektangel: afrundede hjørner 9">
          <a:extLst>
            <a:ext uri="{FF2B5EF4-FFF2-40B4-BE49-F238E27FC236}">
              <a16:creationId xmlns:a16="http://schemas.microsoft.com/office/drawing/2014/main" id="{BB198478-662E-4942-A049-DC8090454B72}"/>
            </a:ext>
          </a:extLst>
        </xdr:cNvPr>
        <xdr:cNvSpPr/>
      </xdr:nvSpPr>
      <xdr:spPr>
        <a:xfrm>
          <a:off x="156966" y="7191911"/>
          <a:ext cx="3682179" cy="1569662"/>
        </a:xfrm>
        <a:prstGeom prst="roundRect">
          <a:avLst/>
        </a:prstGeom>
        <a:noFill/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a-DK" sz="3200" b="1">
              <a:solidFill>
                <a:srgbClr val="92D050"/>
              </a:solidFill>
            </a:rPr>
            <a:t>2) FINAL </a:t>
          </a:r>
        </a:p>
      </xdr:txBody>
    </xdr:sp>
    <xdr:clientData/>
  </xdr:twoCellAnchor>
  <xdr:twoCellAnchor>
    <xdr:from>
      <xdr:col>6</xdr:col>
      <xdr:colOff>123826</xdr:colOff>
      <xdr:row>23</xdr:row>
      <xdr:rowOff>4763</xdr:rowOff>
    </xdr:from>
    <xdr:to>
      <xdr:col>18</xdr:col>
      <xdr:colOff>116498</xdr:colOff>
      <xdr:row>23</xdr:row>
      <xdr:rowOff>1165622</xdr:rowOff>
    </xdr:to>
    <xdr:sp macro="" textlink="">
      <xdr:nvSpPr>
        <xdr:cNvPr id="13" name="Tekstfelt 12">
          <a:extLst>
            <a:ext uri="{FF2B5EF4-FFF2-40B4-BE49-F238E27FC236}">
              <a16:creationId xmlns:a16="http://schemas.microsoft.com/office/drawing/2014/main" id="{EB8DC97C-061C-49A9-8C75-56D1640C52B1}"/>
            </a:ext>
          </a:extLst>
        </xdr:cNvPr>
        <xdr:cNvSpPr txBox="1"/>
      </xdr:nvSpPr>
      <xdr:spPr>
        <a:xfrm>
          <a:off x="4067176" y="957263"/>
          <a:ext cx="7879372" cy="11608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GB" sz="1600">
              <a:solidFill>
                <a:schemeClr val="bg1"/>
              </a:solidFill>
            </a:rPr>
            <a:t>• Use these</a:t>
          </a:r>
          <a:r>
            <a:rPr lang="en-GB" sz="1600" baseline="0">
              <a:solidFill>
                <a:schemeClr val="bg1"/>
              </a:solidFill>
            </a:rPr>
            <a:t> sheets</a:t>
          </a:r>
          <a:r>
            <a:rPr lang="en-GB" sz="1600">
              <a:solidFill>
                <a:schemeClr val="bg1"/>
              </a:solidFill>
            </a:rPr>
            <a:t> in the design phase.</a:t>
          </a:r>
        </a:p>
        <a:p>
          <a:r>
            <a:rPr lang="en-GB" sz="1600">
              <a:solidFill>
                <a:schemeClr val="bg1"/>
              </a:solidFill>
            </a:rPr>
            <a:t>• Fill them in quickly to try out different options and see their effect on your sustainability.</a:t>
          </a:r>
        </a:p>
        <a:p>
          <a:r>
            <a:rPr lang="en-GB" sz="1600">
              <a:solidFill>
                <a:schemeClr val="bg1"/>
              </a:solidFill>
            </a:rPr>
            <a:t>• List</a:t>
          </a:r>
          <a:r>
            <a:rPr lang="en-GB" sz="1600" baseline="0">
              <a:solidFill>
                <a:schemeClr val="bg1"/>
              </a:solidFill>
            </a:rPr>
            <a:t> each material and put its weight under the appropriate column.</a:t>
          </a:r>
          <a:endParaRPr lang="da-DK" sz="16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38098</xdr:colOff>
      <xdr:row>24</xdr:row>
      <xdr:rowOff>7408</xdr:rowOff>
    </xdr:from>
    <xdr:to>
      <xdr:col>20</xdr:col>
      <xdr:colOff>296333</xdr:colOff>
      <xdr:row>26</xdr:row>
      <xdr:rowOff>128426</xdr:rowOff>
    </xdr:to>
    <xdr:sp macro="" textlink="">
      <xdr:nvSpPr>
        <xdr:cNvPr id="15" name="Tekstfelt 14">
          <a:extLst>
            <a:ext uri="{FF2B5EF4-FFF2-40B4-BE49-F238E27FC236}">
              <a16:creationId xmlns:a16="http://schemas.microsoft.com/office/drawing/2014/main" id="{5A0718E6-F02D-449B-858E-90E34C0FF61C}"/>
            </a:ext>
          </a:extLst>
        </xdr:cNvPr>
        <xdr:cNvSpPr txBox="1"/>
      </xdr:nvSpPr>
      <xdr:spPr>
        <a:xfrm>
          <a:off x="4062143" y="2204936"/>
          <a:ext cx="9647673" cy="14480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GB" sz="1600">
              <a:solidFill>
                <a:schemeClr val="bg1"/>
              </a:solidFill>
            </a:rPr>
            <a:t>• Use these sheets for the final calculation.</a:t>
          </a:r>
        </a:p>
        <a:p>
          <a:r>
            <a:rPr lang="en-GB" sz="1600">
              <a:solidFill>
                <a:schemeClr val="bg1"/>
              </a:solidFill>
            </a:rPr>
            <a:t>• Fill in where everything came from (</a:t>
          </a:r>
          <a:r>
            <a:rPr lang="en-GB" sz="1600" b="1">
              <a:solidFill>
                <a:schemeClr val="bg1"/>
              </a:solidFill>
            </a:rPr>
            <a:t>'SOURCE</a:t>
          </a:r>
          <a:r>
            <a:rPr lang="en-GB" sz="1600">
              <a:solidFill>
                <a:schemeClr val="bg1"/>
              </a:solidFill>
            </a:rPr>
            <a:t>')</a:t>
          </a:r>
          <a:r>
            <a:rPr lang="en-GB" sz="1600" baseline="0">
              <a:solidFill>
                <a:schemeClr val="bg1"/>
              </a:solidFill>
            </a:rPr>
            <a:t> and what happened to it afterwards (</a:t>
          </a:r>
          <a:r>
            <a:rPr lang="en-GB" sz="1600" b="1" baseline="0">
              <a:solidFill>
                <a:schemeClr val="bg1"/>
              </a:solidFill>
            </a:rPr>
            <a:t>'DESTINATION</a:t>
          </a:r>
          <a:r>
            <a:rPr lang="en-GB" sz="1600" baseline="0">
              <a:solidFill>
                <a:schemeClr val="bg1"/>
              </a:solidFill>
            </a:rPr>
            <a:t>').</a:t>
          </a:r>
        </a:p>
        <a:p>
          <a:r>
            <a:rPr lang="en-GB" sz="1600" baseline="0">
              <a:solidFill>
                <a:schemeClr val="bg1"/>
              </a:solidFill>
            </a:rPr>
            <a:t>• For Baseline, 50% of all materials need a reused /recycled </a:t>
          </a:r>
          <a:r>
            <a:rPr lang="en-GB" sz="1600" b="1" baseline="0">
              <a:solidFill>
                <a:schemeClr val="bg1"/>
              </a:solidFill>
            </a:rPr>
            <a:t>SOURCE</a:t>
          </a:r>
          <a:r>
            <a:rPr lang="en-GB" sz="1600" baseline="0">
              <a:solidFill>
                <a:schemeClr val="bg1"/>
              </a:solidFill>
            </a:rPr>
            <a:t> and 65% need a reused / recycled  </a:t>
          </a:r>
          <a:r>
            <a:rPr lang="en-GB" sz="1600" b="1" baseline="0">
              <a:solidFill>
                <a:schemeClr val="bg1"/>
              </a:solidFill>
            </a:rPr>
            <a:t>DESTINATION</a:t>
          </a:r>
          <a:r>
            <a:rPr lang="en-GB" sz="1600" baseline="0">
              <a:solidFill>
                <a:schemeClr val="bg1"/>
              </a:solidFill>
            </a:rPr>
            <a:t>.</a:t>
          </a:r>
          <a:endParaRPr lang="da-DK" sz="16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121614</xdr:colOff>
      <xdr:row>1</xdr:row>
      <xdr:rowOff>105268</xdr:rowOff>
    </xdr:from>
    <xdr:to>
      <xdr:col>20</xdr:col>
      <xdr:colOff>504825</xdr:colOff>
      <xdr:row>5</xdr:row>
      <xdr:rowOff>0</xdr:rowOff>
    </xdr:to>
    <xdr:sp macro="" textlink="">
      <xdr:nvSpPr>
        <xdr:cNvPr id="7" name="Rektangel: afrundede hjørner 1">
          <a:extLst>
            <a:ext uri="{FF2B5EF4-FFF2-40B4-BE49-F238E27FC236}">
              <a16:creationId xmlns:a16="http://schemas.microsoft.com/office/drawing/2014/main" id="{38AA46DB-AEF7-8185-6D36-8C09BFA15FC5}"/>
            </a:ext>
          </a:extLst>
        </xdr:cNvPr>
        <xdr:cNvSpPr/>
      </xdr:nvSpPr>
      <xdr:spPr>
        <a:xfrm>
          <a:off x="121614" y="290774"/>
          <a:ext cx="13796694" cy="636754"/>
        </a:xfrm>
        <a:prstGeom prst="roundRect">
          <a:avLst/>
        </a:prstGeom>
        <a:noFill/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a-DK" sz="2800" b="1" baseline="0">
              <a:solidFill>
                <a:schemeClr val="tx1"/>
              </a:solidFill>
            </a:rPr>
            <a:t> Record everything that goes on stage: </a:t>
          </a:r>
          <a:r>
            <a:rPr lang="da-DK" sz="2800" b="1" baseline="0">
              <a:solidFill>
                <a:srgbClr val="92D050"/>
              </a:solidFill>
            </a:rPr>
            <a:t>Sets and scenery </a:t>
          </a:r>
          <a:r>
            <a:rPr lang="da-DK" sz="2800" b="1" baseline="0">
              <a:solidFill>
                <a:schemeClr val="tx1"/>
              </a:solidFill>
            </a:rPr>
            <a:t>- </a:t>
          </a:r>
          <a:r>
            <a:rPr lang="da-DK" sz="2800" b="1" baseline="0">
              <a:solidFill>
                <a:srgbClr val="92D050"/>
              </a:solidFill>
            </a:rPr>
            <a:t>Costumes</a:t>
          </a:r>
          <a:r>
            <a:rPr lang="da-DK" sz="2800" b="1" baseline="0">
              <a:solidFill>
                <a:schemeClr val="tx1"/>
              </a:solidFill>
            </a:rPr>
            <a:t> - </a:t>
          </a:r>
          <a:r>
            <a:rPr lang="da-DK" sz="2800" b="1" baseline="0">
              <a:solidFill>
                <a:srgbClr val="92D050"/>
              </a:solidFill>
            </a:rPr>
            <a:t>Props and furniture</a:t>
          </a:r>
          <a:endParaRPr lang="da-DK" sz="2800">
            <a:solidFill>
              <a:srgbClr val="92D050"/>
            </a:solidFill>
            <a:latin typeface="Cavolini" panose="020B0502040204020203" pitchFamily="66" charset="0"/>
            <a:cs typeface="Cavolini" panose="020B0502040204020203" pitchFamily="66" charset="0"/>
          </a:endParaRPr>
        </a:p>
      </xdr:txBody>
    </xdr:sp>
    <xdr:clientData/>
  </xdr:twoCellAnchor>
  <xdr:twoCellAnchor>
    <xdr:from>
      <xdr:col>5</xdr:col>
      <xdr:colOff>578442</xdr:colOff>
      <xdr:row>5</xdr:row>
      <xdr:rowOff>110528</xdr:rowOff>
    </xdr:from>
    <xdr:to>
      <xdr:col>20</xdr:col>
      <xdr:colOff>523875</xdr:colOff>
      <xdr:row>12</xdr:row>
      <xdr:rowOff>74519</xdr:rowOff>
    </xdr:to>
    <xdr:sp macro="" textlink="">
      <xdr:nvSpPr>
        <xdr:cNvPr id="8" name="Rektangel: afrundede hjørner 4">
          <a:extLst>
            <a:ext uri="{FF2B5EF4-FFF2-40B4-BE49-F238E27FC236}">
              <a16:creationId xmlns:a16="http://schemas.microsoft.com/office/drawing/2014/main" id="{A30C064E-6895-04F8-57A6-EE71C43A458F}"/>
            </a:ext>
          </a:extLst>
        </xdr:cNvPr>
        <xdr:cNvSpPr/>
      </xdr:nvSpPr>
      <xdr:spPr>
        <a:xfrm>
          <a:off x="3931813" y="1038056"/>
          <a:ext cx="10005545" cy="126253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a-DK" sz="800">
              <a:solidFill>
                <a:schemeClr val="accent6">
                  <a:lumMod val="50000"/>
                </a:schemeClr>
              </a:solidFill>
            </a:rPr>
            <a:t>	</a:t>
          </a:r>
        </a:p>
      </xdr:txBody>
    </xdr:sp>
    <xdr:clientData/>
  </xdr:twoCellAnchor>
  <xdr:twoCellAnchor>
    <xdr:from>
      <xdr:col>5</xdr:col>
      <xdr:colOff>561974</xdr:colOff>
      <xdr:row>12</xdr:row>
      <xdr:rowOff>142696</xdr:rowOff>
    </xdr:from>
    <xdr:to>
      <xdr:col>16</xdr:col>
      <xdr:colOff>256853</xdr:colOff>
      <xdr:row>17</xdr:row>
      <xdr:rowOff>248255</xdr:rowOff>
    </xdr:to>
    <xdr:sp macro="" textlink="">
      <xdr:nvSpPr>
        <xdr:cNvPr id="11" name="Rektangel: afrundede hjørner 5">
          <a:extLst>
            <a:ext uri="{FF2B5EF4-FFF2-40B4-BE49-F238E27FC236}">
              <a16:creationId xmlns:a16="http://schemas.microsoft.com/office/drawing/2014/main" id="{2CC0018E-DBEC-328C-45AA-A5FEFAAB21D6}"/>
            </a:ext>
          </a:extLst>
        </xdr:cNvPr>
        <xdr:cNvSpPr/>
      </xdr:nvSpPr>
      <xdr:spPr>
        <a:xfrm>
          <a:off x="3915345" y="2368763"/>
          <a:ext cx="7072295" cy="1318481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0</xdr:col>
      <xdr:colOff>157389</xdr:colOff>
      <xdr:row>5</xdr:row>
      <xdr:rowOff>107843</xdr:rowOff>
    </xdr:from>
    <xdr:to>
      <xdr:col>5</xdr:col>
      <xdr:colOff>514350</xdr:colOff>
      <xdr:row>12</xdr:row>
      <xdr:rowOff>93574</xdr:rowOff>
    </xdr:to>
    <xdr:sp macro="" textlink="">
      <xdr:nvSpPr>
        <xdr:cNvPr id="12" name="Rektangel: afrundede hjørner 8">
          <a:extLst>
            <a:ext uri="{FF2B5EF4-FFF2-40B4-BE49-F238E27FC236}">
              <a16:creationId xmlns:a16="http://schemas.microsoft.com/office/drawing/2014/main" id="{CD69BAD8-1B5A-888B-1A65-906C4F3DAB4F}"/>
            </a:ext>
          </a:extLst>
        </xdr:cNvPr>
        <xdr:cNvSpPr/>
      </xdr:nvSpPr>
      <xdr:spPr>
        <a:xfrm>
          <a:off x="157389" y="1035371"/>
          <a:ext cx="3710332" cy="1284270"/>
        </a:xfrm>
        <a:prstGeom prst="roundRect">
          <a:avLst/>
        </a:prstGeom>
        <a:noFill/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a-DK" sz="3200" b="1">
              <a:solidFill>
                <a:srgbClr val="92D050"/>
              </a:solidFill>
            </a:rPr>
            <a:t>1) RECORD</a:t>
          </a:r>
        </a:p>
      </xdr:txBody>
    </xdr:sp>
    <xdr:clientData/>
  </xdr:twoCellAnchor>
  <xdr:twoCellAnchor>
    <xdr:from>
      <xdr:col>0</xdr:col>
      <xdr:colOff>142698</xdr:colOff>
      <xdr:row>12</xdr:row>
      <xdr:rowOff>164922</xdr:rowOff>
    </xdr:from>
    <xdr:to>
      <xdr:col>5</xdr:col>
      <xdr:colOff>485775</xdr:colOff>
      <xdr:row>17</xdr:row>
      <xdr:rowOff>807055</xdr:rowOff>
    </xdr:to>
    <xdr:sp macro="" textlink="">
      <xdr:nvSpPr>
        <xdr:cNvPr id="14" name="Rektangel: afrundede hjørner 9">
          <a:extLst>
            <a:ext uri="{FF2B5EF4-FFF2-40B4-BE49-F238E27FC236}">
              <a16:creationId xmlns:a16="http://schemas.microsoft.com/office/drawing/2014/main" id="{DBBC2C51-40EA-E989-C823-8D6121356312}"/>
            </a:ext>
          </a:extLst>
        </xdr:cNvPr>
        <xdr:cNvSpPr/>
      </xdr:nvSpPr>
      <xdr:spPr>
        <a:xfrm>
          <a:off x="142698" y="2390989"/>
          <a:ext cx="3696448" cy="1569662"/>
        </a:xfrm>
        <a:prstGeom prst="roundRect">
          <a:avLst/>
        </a:prstGeom>
        <a:noFill/>
        <a:ln>
          <a:noFill/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a-DK" sz="3200" b="1">
              <a:solidFill>
                <a:srgbClr val="92D050"/>
              </a:solidFill>
            </a:rPr>
            <a:t>2) SCORE </a:t>
          </a:r>
        </a:p>
      </xdr:txBody>
    </xdr:sp>
    <xdr:clientData/>
  </xdr:twoCellAnchor>
  <xdr:twoCellAnchor>
    <xdr:from>
      <xdr:col>6</xdr:col>
      <xdr:colOff>38099</xdr:colOff>
      <xdr:row>12</xdr:row>
      <xdr:rowOff>172329</xdr:rowOff>
    </xdr:from>
    <xdr:to>
      <xdr:col>15</xdr:col>
      <xdr:colOff>585057</xdr:colOff>
      <xdr:row>18</xdr:row>
      <xdr:rowOff>14269</xdr:rowOff>
    </xdr:to>
    <xdr:sp macro="" textlink="">
      <xdr:nvSpPr>
        <xdr:cNvPr id="16" name="Tekstfelt 14">
          <a:extLst>
            <a:ext uri="{FF2B5EF4-FFF2-40B4-BE49-F238E27FC236}">
              <a16:creationId xmlns:a16="http://schemas.microsoft.com/office/drawing/2014/main" id="{C92CA837-ACD5-C505-1A81-9A59DC06646C}"/>
            </a:ext>
          </a:extLst>
        </xdr:cNvPr>
        <xdr:cNvSpPr txBox="1"/>
      </xdr:nvSpPr>
      <xdr:spPr>
        <a:xfrm>
          <a:off x="4062144" y="2398396"/>
          <a:ext cx="6583025" cy="13117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GB" sz="1600" b="0">
              <a:solidFill>
                <a:schemeClr val="bg1"/>
              </a:solidFill>
            </a:rPr>
            <a:t>• Score each item by copying scores (1) - (5) from the list at the top of the sheet.</a:t>
          </a:r>
        </a:p>
        <a:p>
          <a:r>
            <a:rPr lang="en-GB" sz="1600" b="0">
              <a:solidFill>
                <a:schemeClr val="bg1"/>
              </a:solidFill>
            </a:rPr>
            <a:t>•</a:t>
          </a:r>
          <a:r>
            <a:rPr lang="en-GB" sz="1600" b="0" baseline="0">
              <a:solidFill>
                <a:schemeClr val="bg1"/>
              </a:solidFill>
            </a:rPr>
            <a:t> (1) is very sustainable. (5) is very unsustainable.</a:t>
          </a:r>
        </a:p>
        <a:p>
          <a:r>
            <a:rPr lang="en-GB" sz="1600" b="0" baseline="0">
              <a:solidFill>
                <a:schemeClr val="bg1"/>
              </a:solidFill>
            </a:rPr>
            <a:t>• (1) to (3) count as 'reused or recycled'.</a:t>
          </a:r>
          <a:endParaRPr lang="da-DK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123826</xdr:colOff>
      <xdr:row>5</xdr:row>
      <xdr:rowOff>156966</xdr:rowOff>
    </xdr:from>
    <xdr:to>
      <xdr:col>18</xdr:col>
      <xdr:colOff>116498</xdr:colOff>
      <xdr:row>12</xdr:row>
      <xdr:rowOff>19286</xdr:rowOff>
    </xdr:to>
    <xdr:sp macro="" textlink="">
      <xdr:nvSpPr>
        <xdr:cNvPr id="17" name="Tekstfelt 12">
          <a:extLst>
            <a:ext uri="{FF2B5EF4-FFF2-40B4-BE49-F238E27FC236}">
              <a16:creationId xmlns:a16="http://schemas.microsoft.com/office/drawing/2014/main" id="{5331344C-B49B-ADA7-B836-F75ED119D06E}"/>
            </a:ext>
          </a:extLst>
        </xdr:cNvPr>
        <xdr:cNvSpPr txBox="1"/>
      </xdr:nvSpPr>
      <xdr:spPr>
        <a:xfrm>
          <a:off x="4147871" y="1084494"/>
          <a:ext cx="8040762" cy="11608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GB" sz="1600">
              <a:solidFill>
                <a:schemeClr val="bg1"/>
              </a:solidFill>
            </a:rPr>
            <a:t>• There are spreadsheets for each: Sets and Scenery, Costumes and Props &amp; furniture.</a:t>
          </a:r>
        </a:p>
        <a:p>
          <a:r>
            <a:rPr lang="en-GB" sz="1600">
              <a:solidFill>
                <a:schemeClr val="bg1"/>
              </a:solidFill>
            </a:rPr>
            <a:t>• Record everything by weight (kg).</a:t>
          </a:r>
          <a:r>
            <a:rPr lang="en-GB" sz="1600" baseline="0">
              <a:solidFill>
                <a:schemeClr val="bg1"/>
              </a:solidFill>
            </a:rPr>
            <a:t> There are weight tables to help you.</a:t>
          </a:r>
        </a:p>
        <a:p>
          <a:r>
            <a:rPr lang="en-GB" sz="1600" baseline="0">
              <a:solidFill>
                <a:schemeClr val="bg1"/>
              </a:solidFill>
            </a:rPr>
            <a:t>• Estimate weight if you need to. Don't worry about small things like screws and nails.</a:t>
          </a:r>
          <a:endParaRPr lang="da-DK" sz="1600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413820</xdr:colOff>
      <xdr:row>15</xdr:row>
      <xdr:rowOff>242583</xdr:rowOff>
    </xdr:from>
    <xdr:to>
      <xdr:col>24</xdr:col>
      <xdr:colOff>342472</xdr:colOff>
      <xdr:row>15</xdr:row>
      <xdr:rowOff>242583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D8BC6697-0D5E-3F85-D7FB-7245ADDB69C6}"/>
            </a:ext>
          </a:extLst>
        </xdr:cNvPr>
        <xdr:cNvCxnSpPr/>
      </xdr:nvCxnSpPr>
      <xdr:spPr>
        <a:xfrm>
          <a:off x="11144607" y="3167864"/>
          <a:ext cx="5151348" cy="0"/>
        </a:xfrm>
        <a:prstGeom prst="line">
          <a:avLst/>
        </a:prstGeom>
        <a:ln w="57150">
          <a:solidFill>
            <a:schemeClr val="accent2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600074</xdr:colOff>
      <xdr:row>7</xdr:row>
      <xdr:rowOff>21432</xdr:rowOff>
    </xdr:from>
    <xdr:to>
      <xdr:col>6</xdr:col>
      <xdr:colOff>1343025</xdr:colOff>
      <xdr:row>17</xdr:row>
      <xdr:rowOff>32543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9C72873B-ACE2-4272-A49E-030D105EB7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23813</xdr:colOff>
      <xdr:row>7</xdr:row>
      <xdr:rowOff>4761</xdr:rowOff>
    </xdr:from>
    <xdr:to>
      <xdr:col>23</xdr:col>
      <xdr:colOff>26194</xdr:colOff>
      <xdr:row>27</xdr:row>
      <xdr:rowOff>4762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D2831C6B-06BA-41FE-8438-5C64230334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114300</xdr:colOff>
      <xdr:row>25</xdr:row>
      <xdr:rowOff>38100</xdr:rowOff>
    </xdr:from>
    <xdr:to>
      <xdr:col>2</xdr:col>
      <xdr:colOff>1399886</xdr:colOff>
      <xdr:row>26</xdr:row>
      <xdr:rowOff>238124</xdr:rowOff>
    </xdr:to>
    <xdr:sp macro="" textlink="">
      <xdr:nvSpPr>
        <xdr:cNvPr id="2" name="Billedforklaring: nedadgående pil 1">
          <a:extLst>
            <a:ext uri="{FF2B5EF4-FFF2-40B4-BE49-F238E27FC236}">
              <a16:creationId xmlns:a16="http://schemas.microsoft.com/office/drawing/2014/main" id="{A8CDCBEB-6063-4323-82FE-87E0A6F3F0C4}"/>
            </a:ext>
          </a:extLst>
        </xdr:cNvPr>
        <xdr:cNvSpPr/>
      </xdr:nvSpPr>
      <xdr:spPr>
        <a:xfrm>
          <a:off x="2582141" y="5406736"/>
          <a:ext cx="1285586" cy="402070"/>
        </a:xfrm>
        <a:prstGeom prst="downArrowCallout">
          <a:avLst>
            <a:gd name="adj1" fmla="val 25000"/>
            <a:gd name="adj2" fmla="val 25000"/>
            <a:gd name="adj3" fmla="val 25000"/>
            <a:gd name="adj4" fmla="val 62553"/>
          </a:avLst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a-DK" sz="1100" i="1">
              <a:solidFill>
                <a:srgbClr val="FF0000"/>
              </a:solidFill>
            </a:rPr>
            <a:t>fill in (kg)</a:t>
          </a:r>
        </a:p>
      </xdr:txBody>
    </xdr:sp>
    <xdr:clientData/>
  </xdr:twoCellAnchor>
  <xdr:twoCellAnchor>
    <xdr:from>
      <xdr:col>3</xdr:col>
      <xdr:colOff>142875</xdr:colOff>
      <xdr:row>25</xdr:row>
      <xdr:rowOff>38100</xdr:rowOff>
    </xdr:from>
    <xdr:to>
      <xdr:col>3</xdr:col>
      <xdr:colOff>1443182</xdr:colOff>
      <xdr:row>26</xdr:row>
      <xdr:rowOff>238124</xdr:rowOff>
    </xdr:to>
    <xdr:sp macro="" textlink="">
      <xdr:nvSpPr>
        <xdr:cNvPr id="11" name="Billedforklaring: nedadgående pil 10">
          <a:extLst>
            <a:ext uri="{FF2B5EF4-FFF2-40B4-BE49-F238E27FC236}">
              <a16:creationId xmlns:a16="http://schemas.microsoft.com/office/drawing/2014/main" id="{35396381-DB09-4780-A772-52AA3175B3A2}"/>
            </a:ext>
          </a:extLst>
        </xdr:cNvPr>
        <xdr:cNvSpPr/>
      </xdr:nvSpPr>
      <xdr:spPr>
        <a:xfrm>
          <a:off x="4169352" y="5406736"/>
          <a:ext cx="1300307" cy="402070"/>
        </a:xfrm>
        <a:prstGeom prst="downArrowCallout">
          <a:avLst>
            <a:gd name="adj1" fmla="val 25000"/>
            <a:gd name="adj2" fmla="val 25000"/>
            <a:gd name="adj3" fmla="val 25000"/>
            <a:gd name="adj4" fmla="val 62553"/>
          </a:avLst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a-DK" sz="1100" i="1">
              <a:solidFill>
                <a:srgbClr val="FF0000"/>
              </a:solidFill>
            </a:rPr>
            <a:t>fill in (kg)</a:t>
          </a:r>
        </a:p>
        <a:p>
          <a:pPr algn="ctr"/>
          <a:endParaRPr lang="da-DK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171450</xdr:colOff>
      <xdr:row>25</xdr:row>
      <xdr:rowOff>38100</xdr:rowOff>
    </xdr:from>
    <xdr:to>
      <xdr:col>4</xdr:col>
      <xdr:colOff>1371022</xdr:colOff>
      <xdr:row>26</xdr:row>
      <xdr:rowOff>238124</xdr:rowOff>
    </xdr:to>
    <xdr:sp macro="" textlink="">
      <xdr:nvSpPr>
        <xdr:cNvPr id="12" name="Billedforklaring: nedadgående pil 11">
          <a:extLst>
            <a:ext uri="{FF2B5EF4-FFF2-40B4-BE49-F238E27FC236}">
              <a16:creationId xmlns:a16="http://schemas.microsoft.com/office/drawing/2014/main" id="{3B41E982-A057-48C5-9A57-4CF101EA0531}"/>
            </a:ext>
          </a:extLst>
        </xdr:cNvPr>
        <xdr:cNvSpPr/>
      </xdr:nvSpPr>
      <xdr:spPr>
        <a:xfrm>
          <a:off x="5756564" y="5406736"/>
          <a:ext cx="1199572" cy="402070"/>
        </a:xfrm>
        <a:prstGeom prst="downArrowCallout">
          <a:avLst>
            <a:gd name="adj1" fmla="val 25000"/>
            <a:gd name="adj2" fmla="val 25000"/>
            <a:gd name="adj3" fmla="val 25000"/>
            <a:gd name="adj4" fmla="val 62553"/>
          </a:avLst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a-DK" sz="1100" i="1">
              <a:solidFill>
                <a:srgbClr val="FF0000"/>
              </a:solidFill>
            </a:rPr>
            <a:t>fill in (kg)</a:t>
          </a:r>
        </a:p>
        <a:p>
          <a:pPr algn="ctr"/>
          <a:endParaRPr lang="da-DK" sz="1100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200025</xdr:colOff>
      <xdr:row>25</xdr:row>
      <xdr:rowOff>38100</xdr:rowOff>
    </xdr:from>
    <xdr:to>
      <xdr:col>5</xdr:col>
      <xdr:colOff>1428750</xdr:colOff>
      <xdr:row>26</xdr:row>
      <xdr:rowOff>238124</xdr:rowOff>
    </xdr:to>
    <xdr:sp macro="" textlink="">
      <xdr:nvSpPr>
        <xdr:cNvPr id="13" name="Billedforklaring: nedadgående pil 12">
          <a:extLst>
            <a:ext uri="{FF2B5EF4-FFF2-40B4-BE49-F238E27FC236}">
              <a16:creationId xmlns:a16="http://schemas.microsoft.com/office/drawing/2014/main" id="{1BB7C8E4-F89C-4ED4-9565-D068FDA60C65}"/>
            </a:ext>
          </a:extLst>
        </xdr:cNvPr>
        <xdr:cNvSpPr/>
      </xdr:nvSpPr>
      <xdr:spPr>
        <a:xfrm>
          <a:off x="7343775" y="5406736"/>
          <a:ext cx="1228725" cy="402070"/>
        </a:xfrm>
        <a:prstGeom prst="downArrowCallout">
          <a:avLst>
            <a:gd name="adj1" fmla="val 25000"/>
            <a:gd name="adj2" fmla="val 25000"/>
            <a:gd name="adj3" fmla="val 25000"/>
            <a:gd name="adj4" fmla="val 62553"/>
          </a:avLst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a-DK" sz="1100" i="1">
              <a:solidFill>
                <a:srgbClr val="FF0000"/>
              </a:solidFill>
            </a:rPr>
            <a:t>fill in (kg)</a:t>
          </a:r>
        </a:p>
        <a:p>
          <a:pPr algn="ctr"/>
          <a:endParaRPr lang="da-DK" sz="11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144319</xdr:colOff>
      <xdr:row>25</xdr:row>
      <xdr:rowOff>38100</xdr:rowOff>
    </xdr:from>
    <xdr:to>
      <xdr:col>6</xdr:col>
      <xdr:colOff>1428750</xdr:colOff>
      <xdr:row>26</xdr:row>
      <xdr:rowOff>238124</xdr:rowOff>
    </xdr:to>
    <xdr:sp macro="" textlink="">
      <xdr:nvSpPr>
        <xdr:cNvPr id="20" name="Billedforklaring: nedadgående pil 19">
          <a:extLst>
            <a:ext uri="{FF2B5EF4-FFF2-40B4-BE49-F238E27FC236}">
              <a16:creationId xmlns:a16="http://schemas.microsoft.com/office/drawing/2014/main" id="{EFC2E458-0BE6-42D3-8EE1-B5716DB9A5B7}"/>
            </a:ext>
          </a:extLst>
        </xdr:cNvPr>
        <xdr:cNvSpPr/>
      </xdr:nvSpPr>
      <xdr:spPr>
        <a:xfrm>
          <a:off x="8846705" y="5406736"/>
          <a:ext cx="1284431" cy="402070"/>
        </a:xfrm>
        <a:prstGeom prst="downArrowCallout">
          <a:avLst>
            <a:gd name="adj1" fmla="val 25000"/>
            <a:gd name="adj2" fmla="val 25000"/>
            <a:gd name="adj3" fmla="val 25000"/>
            <a:gd name="adj4" fmla="val 62553"/>
          </a:avLst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a-DK" sz="1100" i="1">
              <a:solidFill>
                <a:srgbClr val="FF0000"/>
              </a:solidFill>
            </a:rPr>
            <a:t>fill in (kg)</a:t>
          </a:r>
        </a:p>
        <a:p>
          <a:pPr algn="ctr"/>
          <a:endParaRPr lang="da-DK" sz="11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0</xdr:colOff>
      <xdr:row>1</xdr:row>
      <xdr:rowOff>0</xdr:rowOff>
    </xdr:from>
    <xdr:to>
      <xdr:col>8</xdr:col>
      <xdr:colOff>464344</xdr:colOff>
      <xdr:row>1</xdr:row>
      <xdr:rowOff>255984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F3AF13BE-2E91-4995-A367-CA28D712B90C}"/>
            </a:ext>
          </a:extLst>
        </xdr:cNvPr>
        <xdr:cNvSpPr/>
      </xdr:nvSpPr>
      <xdr:spPr>
        <a:xfrm>
          <a:off x="9286875" y="214311"/>
          <a:ext cx="464344" cy="422673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16</xdr:col>
      <xdr:colOff>0</xdr:colOff>
      <xdr:row>30</xdr:row>
      <xdr:rowOff>209260</xdr:rowOff>
    </xdr:from>
    <xdr:to>
      <xdr:col>23</xdr:col>
      <xdr:colOff>14432</xdr:colOff>
      <xdr:row>51</xdr:row>
      <xdr:rowOff>72158</xdr:rowOff>
    </xdr:to>
    <xdr:sp macro="" textlink="">
      <xdr:nvSpPr>
        <xdr:cNvPr id="4" name="Tekstfelt 3">
          <a:extLst>
            <a:ext uri="{FF2B5EF4-FFF2-40B4-BE49-F238E27FC236}">
              <a16:creationId xmlns:a16="http://schemas.microsoft.com/office/drawing/2014/main" id="{A589CB80-B28E-46D5-80B1-1F6B9DA52E77}"/>
            </a:ext>
          </a:extLst>
        </xdr:cNvPr>
        <xdr:cNvSpPr txBox="1"/>
      </xdr:nvSpPr>
      <xdr:spPr>
        <a:xfrm>
          <a:off x="10376477" y="6833465"/>
          <a:ext cx="5411932" cy="43367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0">
              <a:solidFill>
                <a:srgbClr val="92D050"/>
              </a:solidFill>
            </a:rPr>
            <a:t>Step 1: In</a:t>
          </a:r>
          <a:r>
            <a:rPr lang="en-GB" sz="2000" b="0" baseline="0">
              <a:solidFill>
                <a:srgbClr val="92D050"/>
              </a:solidFill>
            </a:rPr>
            <a:t> Column B, f</a:t>
          </a:r>
          <a:r>
            <a:rPr lang="en-GB" sz="2000" b="0">
              <a:solidFill>
                <a:srgbClr val="92D050"/>
              </a:solidFill>
            </a:rPr>
            <a:t>ill in element of set</a:t>
          </a:r>
          <a:r>
            <a:rPr lang="en-GB" sz="2000" b="0" baseline="0">
              <a:solidFill>
                <a:srgbClr val="92D050"/>
              </a:solidFill>
            </a:rPr>
            <a:t> or scenery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0" baseline="0">
              <a:solidFill>
                <a:srgbClr val="92D050"/>
              </a:solidFill>
            </a:rPr>
            <a:t>Step 2: Estimate its weight, using the tables below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0" baseline="0">
              <a:solidFill>
                <a:srgbClr val="92D050"/>
              </a:solidFill>
            </a:rPr>
            <a:t>Step 3: Fill in the weight under one of the 5 columns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2000" b="0" baseline="0">
            <a:solidFill>
              <a:srgbClr val="92D05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0" baseline="0">
              <a:solidFill>
                <a:srgbClr val="92D050"/>
              </a:solidFill>
            </a:rPr>
            <a:t>GREEN </a:t>
          </a:r>
          <a:r>
            <a:rPr lang="en-GB" sz="2000" b="1" baseline="0">
              <a:solidFill>
                <a:srgbClr val="92D050"/>
              </a:solidFill>
            </a:rPr>
            <a:t>is</a:t>
          </a:r>
          <a:r>
            <a:rPr lang="en-GB" sz="2000" b="0" baseline="0">
              <a:solidFill>
                <a:srgbClr val="92D050"/>
              </a:solidFill>
            </a:rPr>
            <a:t> reused or recycled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0" baseline="0">
              <a:solidFill>
                <a:srgbClr val="92D050"/>
              </a:solidFill>
            </a:rPr>
            <a:t>GOLD or RED is </a:t>
          </a:r>
          <a:r>
            <a:rPr lang="en-GB" sz="2000" b="1" baseline="0">
              <a:solidFill>
                <a:srgbClr val="92D050"/>
              </a:solidFill>
            </a:rPr>
            <a:t>not</a:t>
          </a:r>
          <a:r>
            <a:rPr lang="en-GB" sz="2000" b="0" baseline="0">
              <a:solidFill>
                <a:srgbClr val="92D050"/>
              </a:solidFill>
            </a:rPr>
            <a:t> reused or recycled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2000" b="0" baseline="0">
            <a:solidFill>
              <a:srgbClr val="92D05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1" baseline="0">
              <a:solidFill>
                <a:srgbClr val="92D050"/>
              </a:solidFill>
            </a:rPr>
            <a:t>Baseline</a:t>
          </a:r>
          <a:r>
            <a:rPr lang="en-GB" sz="2000" b="0" baseline="0">
              <a:solidFill>
                <a:srgbClr val="92D050"/>
              </a:solidFill>
            </a:rPr>
            <a:t> = 50% Reused / recycled (green)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1" baseline="0">
              <a:solidFill>
                <a:srgbClr val="92D050"/>
              </a:solidFill>
            </a:rPr>
            <a:t>Intermediate</a:t>
          </a:r>
          <a:r>
            <a:rPr lang="en-GB" sz="2000" b="0" baseline="0">
              <a:solidFill>
                <a:srgbClr val="92D050"/>
              </a:solidFill>
            </a:rPr>
            <a:t> = 75% reused / recycled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1" baseline="0">
              <a:solidFill>
                <a:srgbClr val="92D050"/>
              </a:solidFill>
            </a:rPr>
            <a:t>Advanced</a:t>
          </a:r>
          <a:r>
            <a:rPr lang="en-GB" sz="2000" b="0" baseline="0">
              <a:solidFill>
                <a:srgbClr val="92D050"/>
              </a:solidFill>
            </a:rPr>
            <a:t> = 100% reused / recycled OR carbon zero</a:t>
          </a:r>
          <a:endParaRPr lang="da-DK" sz="2000" b="0">
            <a:solidFill>
              <a:srgbClr val="92D050"/>
            </a:solidFill>
          </a:endParaRPr>
        </a:p>
      </xdr:txBody>
    </xdr:sp>
    <xdr:clientData/>
  </xdr:twoCellAnchor>
  <xdr:twoCellAnchor>
    <xdr:from>
      <xdr:col>16</xdr:col>
      <xdr:colOff>47625</xdr:colOff>
      <xdr:row>27</xdr:row>
      <xdr:rowOff>135731</xdr:rowOff>
    </xdr:from>
    <xdr:to>
      <xdr:col>23</xdr:col>
      <xdr:colOff>47625</xdr:colOff>
      <xdr:row>29</xdr:row>
      <xdr:rowOff>154781</xdr:rowOff>
    </xdr:to>
    <xdr:sp macro="" textlink="">
      <xdr:nvSpPr>
        <xdr:cNvPr id="6" name="Rektangel: afrundede hjørner 5">
          <a:extLst>
            <a:ext uri="{FF2B5EF4-FFF2-40B4-BE49-F238E27FC236}">
              <a16:creationId xmlns:a16="http://schemas.microsoft.com/office/drawing/2014/main" id="{1C530E44-EC6C-4140-80A6-C886C5F6E49C}"/>
            </a:ext>
          </a:extLst>
        </xdr:cNvPr>
        <xdr:cNvSpPr/>
      </xdr:nvSpPr>
      <xdr:spPr>
        <a:xfrm>
          <a:off x="9144000" y="6981825"/>
          <a:ext cx="4250531" cy="447675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a-DK" sz="2000" b="1">
              <a:solidFill>
                <a:schemeClr val="bg1"/>
              </a:solidFill>
              <a:latin typeface="+mn-lt"/>
            </a:rPr>
            <a:t>Estimated Green Profile</a:t>
          </a:r>
        </a:p>
      </xdr:txBody>
    </xdr:sp>
    <xdr:clientData/>
  </xdr:twoCellAnchor>
  <xdr:twoCellAnchor>
    <xdr:from>
      <xdr:col>4</xdr:col>
      <xdr:colOff>1553703</xdr:colOff>
      <xdr:row>9</xdr:row>
      <xdr:rowOff>47625</xdr:rowOff>
    </xdr:from>
    <xdr:to>
      <xdr:col>4</xdr:col>
      <xdr:colOff>1553703</xdr:colOff>
      <xdr:row>27</xdr:row>
      <xdr:rowOff>2896</xdr:rowOff>
    </xdr:to>
    <xdr:cxnSp macro="">
      <xdr:nvCxnSpPr>
        <xdr:cNvPr id="8" name="Lige forbindelse 7">
          <a:extLst>
            <a:ext uri="{FF2B5EF4-FFF2-40B4-BE49-F238E27FC236}">
              <a16:creationId xmlns:a16="http://schemas.microsoft.com/office/drawing/2014/main" id="{CBE6F9FE-9FBC-F7D6-5F09-7A41DC26A908}"/>
            </a:ext>
          </a:extLst>
        </xdr:cNvPr>
        <xdr:cNvCxnSpPr/>
      </xdr:nvCxnSpPr>
      <xdr:spPr>
        <a:xfrm>
          <a:off x="7144322" y="1906800"/>
          <a:ext cx="0" cy="3896199"/>
        </a:xfrm>
        <a:prstGeom prst="line">
          <a:avLst/>
        </a:prstGeom>
        <a:ln w="38100">
          <a:prstDash val="sysDash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65464</xdr:colOff>
      <xdr:row>8</xdr:row>
      <xdr:rowOff>26186</xdr:rowOff>
    </xdr:from>
    <xdr:to>
      <xdr:col>6</xdr:col>
      <xdr:colOff>1034330</xdr:colOff>
      <xdr:row>10</xdr:row>
      <xdr:rowOff>170207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61BAFF4-BD4A-AC01-BB55-D7D78FD68EB7}"/>
            </a:ext>
          </a:extLst>
        </xdr:cNvPr>
        <xdr:cNvSpPr txBox="1"/>
      </xdr:nvSpPr>
      <xdr:spPr>
        <a:xfrm>
          <a:off x="7214124" y="1832990"/>
          <a:ext cx="2526907" cy="4058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800" b="1">
              <a:solidFill>
                <a:schemeClr val="accent4"/>
              </a:solidFill>
            </a:rPr>
            <a:t>NEW</a:t>
          </a:r>
        </a:p>
      </xdr:txBody>
    </xdr:sp>
    <xdr:clientData/>
  </xdr:twoCellAnchor>
  <xdr:twoCellAnchor>
    <xdr:from>
      <xdr:col>2</xdr:col>
      <xdr:colOff>628454</xdr:colOff>
      <xdr:row>8</xdr:row>
      <xdr:rowOff>26186</xdr:rowOff>
    </xdr:from>
    <xdr:to>
      <xdr:col>4</xdr:col>
      <xdr:colOff>1466390</xdr:colOff>
      <xdr:row>10</xdr:row>
      <xdr:rowOff>170207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A7A3DB4-E551-5556-7269-A75097E36CCA}"/>
            </a:ext>
          </a:extLst>
        </xdr:cNvPr>
        <xdr:cNvSpPr txBox="1"/>
      </xdr:nvSpPr>
      <xdr:spPr>
        <a:xfrm>
          <a:off x="3102990" y="1832990"/>
          <a:ext cx="3954019" cy="4058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800" b="1">
              <a:solidFill>
                <a:schemeClr val="accent6"/>
              </a:solidFill>
            </a:rPr>
            <a:t>REUSED / RECYCLED</a:t>
          </a:r>
        </a:p>
      </xdr:txBody>
    </xdr:sp>
    <xdr:clientData/>
  </xdr:twoCellAnchor>
  <xdr:twoCellAnchor>
    <xdr:from>
      <xdr:col>1</xdr:col>
      <xdr:colOff>115455</xdr:colOff>
      <xdr:row>21</xdr:row>
      <xdr:rowOff>139123</xdr:rowOff>
    </xdr:from>
    <xdr:to>
      <xdr:col>1</xdr:col>
      <xdr:colOff>1401041</xdr:colOff>
      <xdr:row>26</xdr:row>
      <xdr:rowOff>86591</xdr:rowOff>
    </xdr:to>
    <xdr:sp macro="" textlink="">
      <xdr:nvSpPr>
        <xdr:cNvPr id="16" name="Billedforklaring: nedadgående pil 1">
          <a:extLst>
            <a:ext uri="{FF2B5EF4-FFF2-40B4-BE49-F238E27FC236}">
              <a16:creationId xmlns:a16="http://schemas.microsoft.com/office/drawing/2014/main" id="{27D4351A-9F88-E748-DCE6-03B6EEC7E6F6}"/>
            </a:ext>
          </a:extLst>
        </xdr:cNvPr>
        <xdr:cNvSpPr/>
      </xdr:nvSpPr>
      <xdr:spPr>
        <a:xfrm>
          <a:off x="808182" y="4598555"/>
          <a:ext cx="1285586" cy="1058718"/>
        </a:xfrm>
        <a:prstGeom prst="downArrowCallout">
          <a:avLst>
            <a:gd name="adj1" fmla="val 25000"/>
            <a:gd name="adj2" fmla="val 25000"/>
            <a:gd name="adj3" fmla="val 25000"/>
            <a:gd name="adj4" fmla="val 62553"/>
          </a:avLst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a-DK" sz="1100" i="1">
              <a:solidFill>
                <a:srgbClr val="FF0000"/>
              </a:solidFill>
            </a:rPr>
            <a:t>fill in element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148950</xdr:colOff>
      <xdr:row>7</xdr:row>
      <xdr:rowOff>44451</xdr:rowOff>
    </xdr:from>
    <xdr:to>
      <xdr:col>9</xdr:col>
      <xdr:colOff>1005679</xdr:colOff>
      <xdr:row>17</xdr:row>
      <xdr:rowOff>68262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8392CF13-4823-4F77-AD7E-9025297E03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23813</xdr:colOff>
      <xdr:row>7</xdr:row>
      <xdr:rowOff>4761</xdr:rowOff>
    </xdr:from>
    <xdr:to>
      <xdr:col>26</xdr:col>
      <xdr:colOff>26194</xdr:colOff>
      <xdr:row>27</xdr:row>
      <xdr:rowOff>4762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5B15D680-4095-491C-ABD7-4ADA0A70E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62716</xdr:colOff>
      <xdr:row>21</xdr:row>
      <xdr:rowOff>119062</xdr:rowOff>
    </xdr:from>
    <xdr:to>
      <xdr:col>4</xdr:col>
      <xdr:colOff>843875</xdr:colOff>
      <xdr:row>26</xdr:row>
      <xdr:rowOff>95251</xdr:rowOff>
    </xdr:to>
    <xdr:sp macro="" textlink="">
      <xdr:nvSpPr>
        <xdr:cNvPr id="4" name="Billedforklaring: nedadgående pil 3">
          <a:extLst>
            <a:ext uri="{FF2B5EF4-FFF2-40B4-BE49-F238E27FC236}">
              <a16:creationId xmlns:a16="http://schemas.microsoft.com/office/drawing/2014/main" id="{AFC94640-DAF2-4185-B53A-61626882F310}"/>
            </a:ext>
          </a:extLst>
        </xdr:cNvPr>
        <xdr:cNvSpPr/>
      </xdr:nvSpPr>
      <xdr:spPr>
        <a:xfrm>
          <a:off x="5048642" y="4760050"/>
          <a:ext cx="781159" cy="995324"/>
        </a:xfrm>
        <a:prstGeom prst="downArrowCallout">
          <a:avLst>
            <a:gd name="adj1" fmla="val 25000"/>
            <a:gd name="adj2" fmla="val 25000"/>
            <a:gd name="adj3" fmla="val 33000"/>
            <a:gd name="adj4" fmla="val 62553"/>
          </a:avLst>
        </a:prstGeom>
        <a:solidFill>
          <a:srgbClr val="FFDDF1"/>
        </a:solidFill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GB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of items</a:t>
          </a:r>
          <a:endParaRPr lang="da-DK" sz="1100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464344</xdr:colOff>
      <xdr:row>1</xdr:row>
      <xdr:rowOff>255984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EFB80F81-8321-462C-9635-7AE739D1F143}"/>
            </a:ext>
          </a:extLst>
        </xdr:cNvPr>
        <xdr:cNvSpPr/>
      </xdr:nvSpPr>
      <xdr:spPr>
        <a:xfrm>
          <a:off x="9020175" y="200025"/>
          <a:ext cx="0" cy="255984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19</xdr:col>
      <xdr:colOff>11906</xdr:colOff>
      <xdr:row>27</xdr:row>
      <xdr:rowOff>111919</xdr:rowOff>
    </xdr:from>
    <xdr:to>
      <xdr:col>26</xdr:col>
      <xdr:colOff>11906</xdr:colOff>
      <xdr:row>30</xdr:row>
      <xdr:rowOff>130969</xdr:rowOff>
    </xdr:to>
    <xdr:sp macro="" textlink="">
      <xdr:nvSpPr>
        <xdr:cNvPr id="12" name="Rektangel: afrundede hjørner 11">
          <a:extLst>
            <a:ext uri="{FF2B5EF4-FFF2-40B4-BE49-F238E27FC236}">
              <a16:creationId xmlns:a16="http://schemas.microsoft.com/office/drawing/2014/main" id="{3CFEA69F-A883-4132-A2B8-40336926839A}"/>
            </a:ext>
          </a:extLst>
        </xdr:cNvPr>
        <xdr:cNvSpPr/>
      </xdr:nvSpPr>
      <xdr:spPr>
        <a:xfrm>
          <a:off x="10477500" y="6255544"/>
          <a:ext cx="3500437" cy="840581"/>
        </a:xfrm>
        <a:prstGeom prst="roundRect">
          <a:avLst/>
        </a:prstGeom>
        <a:solidFill>
          <a:srgbClr val="FFDDF1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a-DK" sz="2000" b="1">
              <a:solidFill>
                <a:schemeClr val="accent6">
                  <a:lumMod val="50000"/>
                </a:schemeClr>
              </a:solidFill>
              <a:latin typeface="+mn-lt"/>
            </a:rPr>
            <a:t>Estimated</a:t>
          </a:r>
          <a:r>
            <a:rPr lang="da-DK" sz="2000" b="1" baseline="0">
              <a:solidFill>
                <a:schemeClr val="accent6">
                  <a:lumMod val="50000"/>
                </a:schemeClr>
              </a:solidFill>
              <a:latin typeface="+mn-lt"/>
            </a:rPr>
            <a:t> Green Profile</a:t>
          </a:r>
          <a:endParaRPr lang="da-DK" sz="2000" b="1">
            <a:solidFill>
              <a:schemeClr val="accent6">
                <a:lumMod val="50000"/>
              </a:schemeClr>
            </a:solidFill>
            <a:latin typeface="+mn-lt"/>
          </a:endParaRPr>
        </a:p>
      </xdr:txBody>
    </xdr:sp>
    <xdr:clientData/>
  </xdr:twoCellAnchor>
  <xdr:twoCellAnchor>
    <xdr:from>
      <xdr:col>8</xdr:col>
      <xdr:colOff>39</xdr:colOff>
      <xdr:row>9</xdr:row>
      <xdr:rowOff>23812</xdr:rowOff>
    </xdr:from>
    <xdr:to>
      <xdr:col>8</xdr:col>
      <xdr:colOff>39</xdr:colOff>
      <xdr:row>26</xdr:row>
      <xdr:rowOff>380999</xdr:rowOff>
    </xdr:to>
    <xdr:cxnSp macro="">
      <xdr:nvCxnSpPr>
        <xdr:cNvPr id="14" name="Lige forbindelse 13">
          <a:extLst>
            <a:ext uri="{FF2B5EF4-FFF2-40B4-BE49-F238E27FC236}">
              <a16:creationId xmlns:a16="http://schemas.microsoft.com/office/drawing/2014/main" id="{7EF531E9-E59D-428C-AC0B-52199D668D2A}"/>
            </a:ext>
          </a:extLst>
        </xdr:cNvPr>
        <xdr:cNvCxnSpPr/>
      </xdr:nvCxnSpPr>
      <xdr:spPr>
        <a:xfrm>
          <a:off x="9493681" y="1873935"/>
          <a:ext cx="0" cy="4167187"/>
        </a:xfrm>
        <a:prstGeom prst="line">
          <a:avLst/>
        </a:prstGeom>
        <a:ln w="38100">
          <a:prstDash val="sysDash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130970</xdr:colOff>
      <xdr:row>20</xdr:row>
      <xdr:rowOff>139701</xdr:rowOff>
    </xdr:from>
    <xdr:to>
      <xdr:col>2</xdr:col>
      <xdr:colOff>1997956</xdr:colOff>
      <xdr:row>26</xdr:row>
      <xdr:rowOff>86313</xdr:rowOff>
    </xdr:to>
    <xdr:pic>
      <xdr:nvPicPr>
        <xdr:cNvPr id="17" name="Billede 16">
          <a:extLst>
            <a:ext uri="{FF2B5EF4-FFF2-40B4-BE49-F238E27FC236}">
              <a16:creationId xmlns:a16="http://schemas.microsoft.com/office/drawing/2014/main" id="{76FD7372-B8C4-543C-3B9D-730D87BA5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3908" y="4294982"/>
          <a:ext cx="3057611" cy="1420018"/>
        </a:xfrm>
        <a:prstGeom prst="rect">
          <a:avLst/>
        </a:prstGeom>
      </xdr:spPr>
    </xdr:pic>
    <xdr:clientData/>
  </xdr:twoCellAnchor>
  <xdr:twoCellAnchor>
    <xdr:from>
      <xdr:col>8</xdr:col>
      <xdr:colOff>89467</xdr:colOff>
      <xdr:row>7</xdr:row>
      <xdr:rowOff>23519</xdr:rowOff>
    </xdr:from>
    <xdr:to>
      <xdr:col>19</xdr:col>
      <xdr:colOff>146930</xdr:colOff>
      <xdr:row>10</xdr:row>
      <xdr:rowOff>123655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80B75BE-7B9C-6540-87DC-0D233B5E0271}"/>
            </a:ext>
          </a:extLst>
        </xdr:cNvPr>
        <xdr:cNvSpPr txBox="1"/>
      </xdr:nvSpPr>
      <xdr:spPr>
        <a:xfrm>
          <a:off x="9555671" y="1763889"/>
          <a:ext cx="2526907" cy="4058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800" b="1">
              <a:solidFill>
                <a:schemeClr val="accent4"/>
              </a:solidFill>
            </a:rPr>
            <a:t>NEW</a:t>
          </a:r>
        </a:p>
      </xdr:txBody>
    </xdr:sp>
    <xdr:clientData/>
  </xdr:twoCellAnchor>
  <xdr:twoCellAnchor>
    <xdr:from>
      <xdr:col>4</xdr:col>
      <xdr:colOff>458611</xdr:colOff>
      <xdr:row>7</xdr:row>
      <xdr:rowOff>23519</xdr:rowOff>
    </xdr:from>
    <xdr:to>
      <xdr:col>7</xdr:col>
      <xdr:colOff>1108278</xdr:colOff>
      <xdr:row>10</xdr:row>
      <xdr:rowOff>123655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4DC60B4-FE0D-7C4C-B7D5-93254A13ADAA}"/>
            </a:ext>
          </a:extLst>
        </xdr:cNvPr>
        <xdr:cNvSpPr txBox="1"/>
      </xdr:nvSpPr>
      <xdr:spPr>
        <a:xfrm>
          <a:off x="5444537" y="1763889"/>
          <a:ext cx="3954019" cy="4058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800" b="1">
              <a:solidFill>
                <a:schemeClr val="accent6"/>
              </a:solidFill>
            </a:rPr>
            <a:t>REUSED / RECYCLED</a:t>
          </a:r>
        </a:p>
      </xdr:txBody>
    </xdr:sp>
    <xdr:clientData/>
  </xdr:twoCellAnchor>
  <xdr:twoCellAnchor>
    <xdr:from>
      <xdr:col>18</xdr:col>
      <xdr:colOff>70555</xdr:colOff>
      <xdr:row>30</xdr:row>
      <xdr:rowOff>246944</xdr:rowOff>
    </xdr:from>
    <xdr:to>
      <xdr:col>26</xdr:col>
      <xdr:colOff>188148</xdr:colOff>
      <xdr:row>52</xdr:row>
      <xdr:rowOff>23517</xdr:rowOff>
    </xdr:to>
    <xdr:sp macro="" textlink="">
      <xdr:nvSpPr>
        <xdr:cNvPr id="7" name="Tekstfelt 3">
          <a:extLst>
            <a:ext uri="{FF2B5EF4-FFF2-40B4-BE49-F238E27FC236}">
              <a16:creationId xmlns:a16="http://schemas.microsoft.com/office/drawing/2014/main" id="{9553B7C6-34B7-6C48-9729-30E1A5CBA63A}"/>
            </a:ext>
          </a:extLst>
        </xdr:cNvPr>
        <xdr:cNvSpPr txBox="1"/>
      </xdr:nvSpPr>
      <xdr:spPr>
        <a:xfrm>
          <a:off x="11888611" y="6914444"/>
          <a:ext cx="4268611" cy="5620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0">
              <a:solidFill>
                <a:srgbClr val="92D050"/>
              </a:solidFill>
            </a:rPr>
            <a:t>Step 1: Read column B, which defines each piece of clothing by size</a:t>
          </a:r>
          <a:endParaRPr lang="en-GB" sz="2000" b="0" baseline="0">
            <a:solidFill>
              <a:srgbClr val="92D05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0" baseline="0">
              <a:solidFill>
                <a:srgbClr val="92D050"/>
              </a:solidFill>
            </a:rPr>
            <a:t>Step 2: Read column C, which offers 5 categories of sustainability for each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0" baseline="0">
              <a:solidFill>
                <a:srgbClr val="92D050"/>
              </a:solidFill>
            </a:rPr>
            <a:t>Step 3: Fill in the </a:t>
          </a:r>
          <a:r>
            <a:rPr lang="en-GB" sz="2000" b="1" baseline="0">
              <a:solidFill>
                <a:srgbClr val="92D050"/>
              </a:solidFill>
            </a:rPr>
            <a:t>number</a:t>
          </a:r>
          <a:r>
            <a:rPr lang="en-GB" sz="2000" b="0" baseline="0">
              <a:solidFill>
                <a:srgbClr val="92D050"/>
              </a:solidFill>
            </a:rPr>
            <a:t> of items in the pink column 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2000" b="0" baseline="0">
            <a:solidFill>
              <a:srgbClr val="92D05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0" baseline="0">
              <a:solidFill>
                <a:srgbClr val="92D050"/>
              </a:solidFill>
            </a:rPr>
            <a:t>Everything else will fill in automatically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2000" b="0" baseline="0">
            <a:solidFill>
              <a:srgbClr val="92D05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0" baseline="0">
              <a:solidFill>
                <a:srgbClr val="92D050"/>
              </a:solidFill>
            </a:rPr>
            <a:t>GREEN </a:t>
          </a:r>
          <a:r>
            <a:rPr lang="en-GB" sz="2000" b="1" baseline="0">
              <a:solidFill>
                <a:srgbClr val="92D050"/>
              </a:solidFill>
            </a:rPr>
            <a:t>is</a:t>
          </a:r>
          <a:r>
            <a:rPr lang="en-GB" sz="2000" b="0" baseline="0">
              <a:solidFill>
                <a:srgbClr val="92D050"/>
              </a:solidFill>
            </a:rPr>
            <a:t> reused or recycled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0" baseline="0">
              <a:solidFill>
                <a:srgbClr val="92D050"/>
              </a:solidFill>
            </a:rPr>
            <a:t>GOLD or RED is </a:t>
          </a:r>
          <a:r>
            <a:rPr lang="en-GB" sz="2000" b="1" baseline="0">
              <a:solidFill>
                <a:srgbClr val="92D050"/>
              </a:solidFill>
            </a:rPr>
            <a:t>not</a:t>
          </a:r>
          <a:r>
            <a:rPr lang="en-GB" sz="2000" b="0" baseline="0">
              <a:solidFill>
                <a:srgbClr val="92D050"/>
              </a:solidFill>
            </a:rPr>
            <a:t> reused or recycled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2000" b="0" baseline="0">
            <a:solidFill>
              <a:srgbClr val="92D05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1" baseline="0">
              <a:solidFill>
                <a:srgbClr val="92D050"/>
              </a:solidFill>
            </a:rPr>
            <a:t>Baseline</a:t>
          </a:r>
          <a:r>
            <a:rPr lang="en-GB" sz="2000" b="0" baseline="0">
              <a:solidFill>
                <a:srgbClr val="92D050"/>
              </a:solidFill>
            </a:rPr>
            <a:t> = 50% Reused / recycled (green)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1" baseline="0">
              <a:solidFill>
                <a:srgbClr val="92D050"/>
              </a:solidFill>
            </a:rPr>
            <a:t>Intermediate</a:t>
          </a:r>
          <a:r>
            <a:rPr lang="en-GB" sz="2000" b="0" baseline="0">
              <a:solidFill>
                <a:srgbClr val="92D050"/>
              </a:solidFill>
            </a:rPr>
            <a:t> = 75% reused / recycled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1" baseline="0">
              <a:solidFill>
                <a:srgbClr val="92D050"/>
              </a:solidFill>
            </a:rPr>
            <a:t>Advanced</a:t>
          </a:r>
          <a:r>
            <a:rPr lang="en-GB" sz="2000" b="0" baseline="0">
              <a:solidFill>
                <a:srgbClr val="92D050"/>
              </a:solidFill>
            </a:rPr>
            <a:t> = 100% reused / recycled OR carbon zero</a:t>
          </a:r>
          <a:endParaRPr lang="da-DK" sz="2000" b="0">
            <a:solidFill>
              <a:srgbClr val="92D05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40480</xdr:colOff>
      <xdr:row>9</xdr:row>
      <xdr:rowOff>9526</xdr:rowOff>
    </xdr:from>
    <xdr:to>
      <xdr:col>15</xdr:col>
      <xdr:colOff>21431</xdr:colOff>
      <xdr:row>18</xdr:row>
      <xdr:rowOff>80168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943E76C3-1824-47D2-8437-206FA2F99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23813</xdr:colOff>
      <xdr:row>8</xdr:row>
      <xdr:rowOff>4761</xdr:rowOff>
    </xdr:from>
    <xdr:to>
      <xdr:col>23</xdr:col>
      <xdr:colOff>26194</xdr:colOff>
      <xdr:row>28</xdr:row>
      <xdr:rowOff>4762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AB28ADF8-726F-40E6-AFD5-54EF74D1F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1</xdr:row>
      <xdr:rowOff>0</xdr:rowOff>
    </xdr:from>
    <xdr:to>
      <xdr:col>8</xdr:col>
      <xdr:colOff>464344</xdr:colOff>
      <xdr:row>1</xdr:row>
      <xdr:rowOff>255984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B57A578-524E-485D-BB58-03B5E2ABBDF3}"/>
            </a:ext>
          </a:extLst>
        </xdr:cNvPr>
        <xdr:cNvSpPr/>
      </xdr:nvSpPr>
      <xdr:spPr>
        <a:xfrm>
          <a:off x="9020175" y="200025"/>
          <a:ext cx="0" cy="255984"/>
        </a:xfrm>
        <a:prstGeom prst="ellipse">
          <a:avLst/>
        </a:prstGeom>
        <a:solidFill>
          <a:schemeClr val="accent6">
            <a:lumMod val="20000"/>
            <a:lumOff val="80000"/>
          </a:schemeClr>
        </a:solidFill>
        <a:ln w="31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>
    <xdr:from>
      <xdr:col>16</xdr:col>
      <xdr:colOff>47625</xdr:colOff>
      <xdr:row>28</xdr:row>
      <xdr:rowOff>135731</xdr:rowOff>
    </xdr:from>
    <xdr:to>
      <xdr:col>23</xdr:col>
      <xdr:colOff>47625</xdr:colOff>
      <xdr:row>30</xdr:row>
      <xdr:rowOff>154781</xdr:rowOff>
    </xdr:to>
    <xdr:sp macro="" textlink="">
      <xdr:nvSpPr>
        <xdr:cNvPr id="12" name="Rektangel: afrundede hjørner 11">
          <a:extLst>
            <a:ext uri="{FF2B5EF4-FFF2-40B4-BE49-F238E27FC236}">
              <a16:creationId xmlns:a16="http://schemas.microsoft.com/office/drawing/2014/main" id="{D387C251-7297-459F-B367-03B9F671E6BA}"/>
            </a:ext>
          </a:extLst>
        </xdr:cNvPr>
        <xdr:cNvSpPr/>
      </xdr:nvSpPr>
      <xdr:spPr>
        <a:xfrm>
          <a:off x="9163050" y="6117431"/>
          <a:ext cx="4267200" cy="43815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a-DK" sz="2000" b="1">
              <a:solidFill>
                <a:schemeClr val="bg1"/>
              </a:solidFill>
            </a:rPr>
            <a:t>                 Estimated</a:t>
          </a:r>
          <a:r>
            <a:rPr lang="da-DK" sz="2000" b="1" baseline="0">
              <a:solidFill>
                <a:schemeClr val="bg1"/>
              </a:solidFill>
            </a:rPr>
            <a:t> Green Profile</a:t>
          </a:r>
          <a:endParaRPr lang="da-DK" sz="2000" b="1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2646</xdr:colOff>
      <xdr:row>10</xdr:row>
      <xdr:rowOff>47625</xdr:rowOff>
    </xdr:from>
    <xdr:to>
      <xdr:col>5</xdr:col>
      <xdr:colOff>2646</xdr:colOff>
      <xdr:row>27</xdr:row>
      <xdr:rowOff>382587</xdr:rowOff>
    </xdr:to>
    <xdr:cxnSp macro="">
      <xdr:nvCxnSpPr>
        <xdr:cNvPr id="13" name="Lige forbindelse 12">
          <a:extLst>
            <a:ext uri="{FF2B5EF4-FFF2-40B4-BE49-F238E27FC236}">
              <a16:creationId xmlns:a16="http://schemas.microsoft.com/office/drawing/2014/main" id="{C333ECD9-F071-4C8A-B3D9-458F258BED2A}"/>
            </a:ext>
          </a:extLst>
        </xdr:cNvPr>
        <xdr:cNvCxnSpPr/>
      </xdr:nvCxnSpPr>
      <xdr:spPr>
        <a:xfrm>
          <a:off x="7801387" y="2126662"/>
          <a:ext cx="0" cy="4022666"/>
        </a:xfrm>
        <a:prstGeom prst="line">
          <a:avLst/>
        </a:prstGeom>
        <a:ln w="38100">
          <a:prstDash val="sysDash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470370</xdr:colOff>
      <xdr:row>24</xdr:row>
      <xdr:rowOff>13367</xdr:rowOff>
    </xdr:from>
    <xdr:to>
      <xdr:col>1</xdr:col>
      <xdr:colOff>1260945</xdr:colOff>
      <xdr:row>28</xdr:row>
      <xdr:rowOff>106947</xdr:rowOff>
    </xdr:to>
    <xdr:sp macro="" textlink="">
      <xdr:nvSpPr>
        <xdr:cNvPr id="14" name="Billedforklaring: nedadgående pil 1">
          <a:extLst>
            <a:ext uri="{FF2B5EF4-FFF2-40B4-BE49-F238E27FC236}">
              <a16:creationId xmlns:a16="http://schemas.microsoft.com/office/drawing/2014/main" id="{BE82C941-827A-FF46-9D6B-CCF64BA1F36A}"/>
            </a:ext>
          </a:extLst>
        </xdr:cNvPr>
        <xdr:cNvSpPr/>
      </xdr:nvSpPr>
      <xdr:spPr>
        <a:xfrm>
          <a:off x="1165528" y="5133472"/>
          <a:ext cx="790575" cy="1082843"/>
        </a:xfrm>
        <a:prstGeom prst="downArrowCallout">
          <a:avLst>
            <a:gd name="adj1" fmla="val 25000"/>
            <a:gd name="adj2" fmla="val 25000"/>
            <a:gd name="adj3" fmla="val 25000"/>
            <a:gd name="adj4" fmla="val 62553"/>
          </a:avLst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a-DK" sz="1100" i="1">
              <a:solidFill>
                <a:srgbClr val="FF0000"/>
              </a:solidFill>
            </a:rPr>
            <a:t>fill in (kg)</a:t>
          </a:r>
        </a:p>
      </xdr:txBody>
    </xdr:sp>
    <xdr:clientData/>
  </xdr:twoCellAnchor>
  <xdr:twoCellAnchor>
    <xdr:from>
      <xdr:col>2</xdr:col>
      <xdr:colOff>415145</xdr:colOff>
      <xdr:row>27</xdr:row>
      <xdr:rowOff>0</xdr:rowOff>
    </xdr:from>
    <xdr:to>
      <xdr:col>2</xdr:col>
      <xdr:colOff>1205720</xdr:colOff>
      <xdr:row>28</xdr:row>
      <xdr:rowOff>23804</xdr:rowOff>
    </xdr:to>
    <xdr:sp macro="" textlink="">
      <xdr:nvSpPr>
        <xdr:cNvPr id="15" name="Billedforklaring: nedadgående pil 10">
          <a:extLst>
            <a:ext uri="{FF2B5EF4-FFF2-40B4-BE49-F238E27FC236}">
              <a16:creationId xmlns:a16="http://schemas.microsoft.com/office/drawing/2014/main" id="{08F761A3-74B8-BC42-9608-CA9E996B197A}"/>
            </a:ext>
          </a:extLst>
        </xdr:cNvPr>
        <xdr:cNvSpPr/>
      </xdr:nvSpPr>
      <xdr:spPr>
        <a:xfrm>
          <a:off x="2888303" y="5721684"/>
          <a:ext cx="790575" cy="411488"/>
        </a:xfrm>
        <a:prstGeom prst="downArrowCallout">
          <a:avLst>
            <a:gd name="adj1" fmla="val 25000"/>
            <a:gd name="adj2" fmla="val 25000"/>
            <a:gd name="adj3" fmla="val 25000"/>
            <a:gd name="adj4" fmla="val 62553"/>
          </a:avLst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a-DK" sz="1100" i="1">
              <a:solidFill>
                <a:srgbClr val="FF0000"/>
              </a:solidFill>
            </a:rPr>
            <a:t>fill in (kg)</a:t>
          </a:r>
        </a:p>
        <a:p>
          <a:pPr algn="ctr"/>
          <a:endParaRPr lang="da-DK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322788</xdr:colOff>
      <xdr:row>27</xdr:row>
      <xdr:rowOff>0</xdr:rowOff>
    </xdr:from>
    <xdr:to>
      <xdr:col>4</xdr:col>
      <xdr:colOff>1113363</xdr:colOff>
      <xdr:row>28</xdr:row>
      <xdr:rowOff>23804</xdr:rowOff>
    </xdr:to>
    <xdr:sp macro="" textlink="">
      <xdr:nvSpPr>
        <xdr:cNvPr id="16" name="Billedforklaring: nedadgående pil 11">
          <a:extLst>
            <a:ext uri="{FF2B5EF4-FFF2-40B4-BE49-F238E27FC236}">
              <a16:creationId xmlns:a16="http://schemas.microsoft.com/office/drawing/2014/main" id="{22BFD5F7-2079-B142-BA7D-58729BF3CB0D}"/>
            </a:ext>
          </a:extLst>
        </xdr:cNvPr>
        <xdr:cNvSpPr/>
      </xdr:nvSpPr>
      <xdr:spPr>
        <a:xfrm>
          <a:off x="6390566" y="5682074"/>
          <a:ext cx="790575" cy="409508"/>
        </a:xfrm>
        <a:prstGeom prst="downArrowCallout">
          <a:avLst>
            <a:gd name="adj1" fmla="val 25000"/>
            <a:gd name="adj2" fmla="val 25000"/>
            <a:gd name="adj3" fmla="val 25000"/>
            <a:gd name="adj4" fmla="val 62553"/>
          </a:avLst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a-DK" sz="1100" i="1">
              <a:solidFill>
                <a:srgbClr val="FF0000"/>
              </a:solidFill>
            </a:rPr>
            <a:t>fill in (kg)</a:t>
          </a:r>
        </a:p>
        <a:p>
          <a:pPr algn="ctr"/>
          <a:endParaRPr lang="da-DK" sz="1100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592368</xdr:colOff>
      <xdr:row>27</xdr:row>
      <xdr:rowOff>0</xdr:rowOff>
    </xdr:from>
    <xdr:to>
      <xdr:col>5</xdr:col>
      <xdr:colOff>1382943</xdr:colOff>
      <xdr:row>28</xdr:row>
      <xdr:rowOff>23804</xdr:rowOff>
    </xdr:to>
    <xdr:sp macro="" textlink="">
      <xdr:nvSpPr>
        <xdr:cNvPr id="17" name="Billedforklaring: nedadgående pil 12">
          <a:extLst>
            <a:ext uri="{FF2B5EF4-FFF2-40B4-BE49-F238E27FC236}">
              <a16:creationId xmlns:a16="http://schemas.microsoft.com/office/drawing/2014/main" id="{C8A62108-B59C-4046-B7F1-C011C7880D6A}"/>
            </a:ext>
          </a:extLst>
        </xdr:cNvPr>
        <xdr:cNvSpPr/>
      </xdr:nvSpPr>
      <xdr:spPr>
        <a:xfrm>
          <a:off x="8221775" y="5682074"/>
          <a:ext cx="790575" cy="409508"/>
        </a:xfrm>
        <a:prstGeom prst="downArrowCallout">
          <a:avLst>
            <a:gd name="adj1" fmla="val 25000"/>
            <a:gd name="adj2" fmla="val 25000"/>
            <a:gd name="adj3" fmla="val 25000"/>
            <a:gd name="adj4" fmla="val 62553"/>
          </a:avLst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a-DK" sz="1100" i="1">
              <a:solidFill>
                <a:srgbClr val="FF0000"/>
              </a:solidFill>
            </a:rPr>
            <a:t>fill in (kg)</a:t>
          </a:r>
        </a:p>
        <a:p>
          <a:pPr algn="ctr"/>
          <a:endParaRPr lang="da-DK" sz="11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474479</xdr:colOff>
      <xdr:row>27</xdr:row>
      <xdr:rowOff>0</xdr:rowOff>
    </xdr:from>
    <xdr:to>
      <xdr:col>6</xdr:col>
      <xdr:colOff>1265054</xdr:colOff>
      <xdr:row>28</xdr:row>
      <xdr:rowOff>23804</xdr:rowOff>
    </xdr:to>
    <xdr:sp macro="" textlink="">
      <xdr:nvSpPr>
        <xdr:cNvPr id="18" name="Billedforklaring: nedadgående pil 19">
          <a:extLst>
            <a:ext uri="{FF2B5EF4-FFF2-40B4-BE49-F238E27FC236}">
              <a16:creationId xmlns:a16="http://schemas.microsoft.com/office/drawing/2014/main" id="{00224AF6-14F0-014A-AD3A-4FF8A19677EC}"/>
            </a:ext>
          </a:extLst>
        </xdr:cNvPr>
        <xdr:cNvSpPr/>
      </xdr:nvSpPr>
      <xdr:spPr>
        <a:xfrm>
          <a:off x="10145294" y="5682074"/>
          <a:ext cx="790575" cy="409508"/>
        </a:xfrm>
        <a:prstGeom prst="downArrowCallout">
          <a:avLst>
            <a:gd name="adj1" fmla="val 25000"/>
            <a:gd name="adj2" fmla="val 25000"/>
            <a:gd name="adj3" fmla="val 25000"/>
            <a:gd name="adj4" fmla="val 62553"/>
          </a:avLst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a-DK" sz="1100" i="1">
              <a:solidFill>
                <a:srgbClr val="FF0000"/>
              </a:solidFill>
            </a:rPr>
            <a:t>fill in (kg)</a:t>
          </a:r>
        </a:p>
        <a:p>
          <a:pPr algn="ctr"/>
          <a:endParaRPr lang="da-DK" sz="1100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73872</xdr:colOff>
      <xdr:row>9</xdr:row>
      <xdr:rowOff>13369</xdr:rowOff>
    </xdr:from>
    <xdr:to>
      <xdr:col>6</xdr:col>
      <xdr:colOff>555410</xdr:colOff>
      <xdr:row>11</xdr:row>
      <xdr:rowOff>151877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F8A4A32-55FE-1349-9230-8FB4A9ACB2BB}"/>
            </a:ext>
          </a:extLst>
        </xdr:cNvPr>
        <xdr:cNvSpPr txBox="1"/>
      </xdr:nvSpPr>
      <xdr:spPr>
        <a:xfrm>
          <a:off x="7867661" y="2058737"/>
          <a:ext cx="2526907" cy="4058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800" b="1">
              <a:solidFill>
                <a:schemeClr val="accent4"/>
              </a:solidFill>
            </a:rPr>
            <a:t>NEW</a:t>
          </a:r>
        </a:p>
      </xdr:txBody>
    </xdr:sp>
    <xdr:clientData/>
  </xdr:twoCellAnchor>
  <xdr:twoCellAnchor>
    <xdr:from>
      <xdr:col>2</xdr:col>
      <xdr:colOff>1283369</xdr:colOff>
      <xdr:row>9</xdr:row>
      <xdr:rowOff>13369</xdr:rowOff>
    </xdr:from>
    <xdr:to>
      <xdr:col>4</xdr:col>
      <xdr:colOff>1641283</xdr:colOff>
      <xdr:row>11</xdr:row>
      <xdr:rowOff>151877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ED8B940-3793-9640-AB7A-68ED2DA2BDB4}"/>
            </a:ext>
          </a:extLst>
        </xdr:cNvPr>
        <xdr:cNvSpPr txBox="1"/>
      </xdr:nvSpPr>
      <xdr:spPr>
        <a:xfrm>
          <a:off x="3756527" y="2058737"/>
          <a:ext cx="3954019" cy="4058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GB" sz="1800" b="1">
              <a:solidFill>
                <a:schemeClr val="accent6"/>
              </a:solidFill>
            </a:rPr>
            <a:t>REUSED / RECYCLED</a:t>
          </a:r>
        </a:p>
      </xdr:txBody>
    </xdr:sp>
    <xdr:clientData/>
  </xdr:twoCellAnchor>
  <xdr:twoCellAnchor>
    <xdr:from>
      <xdr:col>16</xdr:col>
      <xdr:colOff>1</xdr:colOff>
      <xdr:row>30</xdr:row>
      <xdr:rowOff>200532</xdr:rowOff>
    </xdr:from>
    <xdr:to>
      <xdr:col>23</xdr:col>
      <xdr:colOff>133684</xdr:colOff>
      <xdr:row>52</xdr:row>
      <xdr:rowOff>26742</xdr:rowOff>
    </xdr:to>
    <xdr:sp macro="" textlink="">
      <xdr:nvSpPr>
        <xdr:cNvPr id="7" name="Tekstfelt 3">
          <a:extLst>
            <a:ext uri="{FF2B5EF4-FFF2-40B4-BE49-F238E27FC236}">
              <a16:creationId xmlns:a16="http://schemas.microsoft.com/office/drawing/2014/main" id="{7F11C024-C09A-584B-9533-C20021E2266C}"/>
            </a:ext>
          </a:extLst>
        </xdr:cNvPr>
        <xdr:cNvSpPr txBox="1"/>
      </xdr:nvSpPr>
      <xdr:spPr>
        <a:xfrm>
          <a:off x="12044948" y="6737690"/>
          <a:ext cx="4999789" cy="45452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0">
              <a:solidFill>
                <a:srgbClr val="92D050"/>
              </a:solidFill>
            </a:rPr>
            <a:t>Step 1: In column B, fill in element of props or furniture</a:t>
          </a:r>
          <a:endParaRPr lang="en-GB" sz="2000" b="0" baseline="0">
            <a:solidFill>
              <a:srgbClr val="92D05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0" baseline="0">
              <a:solidFill>
                <a:srgbClr val="92D050"/>
              </a:solidFill>
            </a:rPr>
            <a:t>Step 2: Estimate its weight, using the tables below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0" baseline="0">
              <a:solidFill>
                <a:srgbClr val="92D050"/>
              </a:solidFill>
            </a:rPr>
            <a:t>Step 3: Fill in the weight under one of the 5 columns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2000" b="0" baseline="0">
            <a:solidFill>
              <a:srgbClr val="92D05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0" baseline="0">
              <a:solidFill>
                <a:srgbClr val="92D050"/>
              </a:solidFill>
            </a:rPr>
            <a:t>GREEN </a:t>
          </a:r>
          <a:r>
            <a:rPr lang="en-GB" sz="2000" b="1" baseline="0">
              <a:solidFill>
                <a:srgbClr val="92D050"/>
              </a:solidFill>
            </a:rPr>
            <a:t>is</a:t>
          </a:r>
          <a:r>
            <a:rPr lang="en-GB" sz="2000" b="0" baseline="0">
              <a:solidFill>
                <a:srgbClr val="92D050"/>
              </a:solidFill>
            </a:rPr>
            <a:t> reused or recycled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0" baseline="0">
              <a:solidFill>
                <a:srgbClr val="92D050"/>
              </a:solidFill>
            </a:rPr>
            <a:t>GOLD or RED is </a:t>
          </a:r>
          <a:r>
            <a:rPr lang="en-GB" sz="2000" b="1" baseline="0">
              <a:solidFill>
                <a:srgbClr val="92D050"/>
              </a:solidFill>
            </a:rPr>
            <a:t>not</a:t>
          </a:r>
          <a:r>
            <a:rPr lang="en-GB" sz="2000" b="0" baseline="0">
              <a:solidFill>
                <a:srgbClr val="92D050"/>
              </a:solidFill>
            </a:rPr>
            <a:t> reused or recycled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2000" b="0" baseline="0">
            <a:solidFill>
              <a:srgbClr val="92D05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1" baseline="0">
              <a:solidFill>
                <a:srgbClr val="92D050"/>
              </a:solidFill>
            </a:rPr>
            <a:t>Baseline</a:t>
          </a:r>
          <a:r>
            <a:rPr lang="en-GB" sz="2000" b="0" baseline="0">
              <a:solidFill>
                <a:srgbClr val="92D050"/>
              </a:solidFill>
            </a:rPr>
            <a:t> = 50% Reused / recycled (green)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1" baseline="0">
              <a:solidFill>
                <a:srgbClr val="92D050"/>
              </a:solidFill>
            </a:rPr>
            <a:t>Intermediate</a:t>
          </a:r>
          <a:r>
            <a:rPr lang="en-GB" sz="2000" b="0" baseline="0">
              <a:solidFill>
                <a:srgbClr val="92D050"/>
              </a:solidFill>
            </a:rPr>
            <a:t> = 75% reused / recycled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2000" b="1" baseline="0">
              <a:solidFill>
                <a:srgbClr val="92D050"/>
              </a:solidFill>
            </a:rPr>
            <a:t>Advanced</a:t>
          </a:r>
          <a:r>
            <a:rPr lang="en-GB" sz="2000" b="0" baseline="0">
              <a:solidFill>
                <a:srgbClr val="92D050"/>
              </a:solidFill>
            </a:rPr>
            <a:t> = 100% reused / recycled OR carbon zero</a:t>
          </a:r>
          <a:endParaRPr lang="da-DK" sz="2000" b="0">
            <a:solidFill>
              <a:srgbClr val="92D050"/>
            </a:solidFill>
          </a:endParaRPr>
        </a:p>
      </xdr:txBody>
    </xdr:sp>
    <xdr:clientData/>
  </xdr:twoCellAnchor>
  <xdr:twoCellAnchor>
    <xdr:from>
      <xdr:col>3</xdr:col>
      <xdr:colOff>588209</xdr:colOff>
      <xdr:row>27</xdr:row>
      <xdr:rowOff>0</xdr:rowOff>
    </xdr:from>
    <xdr:to>
      <xdr:col>3</xdr:col>
      <xdr:colOff>1378784</xdr:colOff>
      <xdr:row>28</xdr:row>
      <xdr:rowOff>23804</xdr:rowOff>
    </xdr:to>
    <xdr:sp macro="" textlink="">
      <xdr:nvSpPr>
        <xdr:cNvPr id="8" name="Billedforklaring: nedadgående pil 10">
          <a:extLst>
            <a:ext uri="{FF2B5EF4-FFF2-40B4-BE49-F238E27FC236}">
              <a16:creationId xmlns:a16="http://schemas.microsoft.com/office/drawing/2014/main" id="{0987DF76-61EE-5997-5B9F-F4F07912B97E}"/>
            </a:ext>
          </a:extLst>
        </xdr:cNvPr>
        <xdr:cNvSpPr/>
      </xdr:nvSpPr>
      <xdr:spPr>
        <a:xfrm>
          <a:off x="4625472" y="5721684"/>
          <a:ext cx="790575" cy="411488"/>
        </a:xfrm>
        <a:prstGeom prst="downArrowCallout">
          <a:avLst>
            <a:gd name="adj1" fmla="val 25000"/>
            <a:gd name="adj2" fmla="val 25000"/>
            <a:gd name="adj3" fmla="val 25000"/>
            <a:gd name="adj4" fmla="val 62553"/>
          </a:avLst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da-DK" sz="1100" i="1">
              <a:solidFill>
                <a:srgbClr val="FF0000"/>
              </a:solidFill>
            </a:rPr>
            <a:t>fill in (kg)</a:t>
          </a:r>
        </a:p>
        <a:p>
          <a:pPr algn="ctr"/>
          <a:endParaRPr lang="da-DK" sz="1100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236463</xdr:colOff>
      <xdr:row>8</xdr:row>
      <xdr:rowOff>136072</xdr:rowOff>
    </xdr:from>
    <xdr:to>
      <xdr:col>6</xdr:col>
      <xdr:colOff>83273</xdr:colOff>
      <xdr:row>13</xdr:row>
      <xdr:rowOff>36807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826C72C6-4F3A-6AD3-4C40-23DA8BB61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7906" y="2309474"/>
          <a:ext cx="2858151" cy="114454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DF1BF21-63BE-49AA-8D8B-F465EBADB156}" name="Tabel8" displayName="Tabel8" ref="B28:O48" headerRowCount="0" totalsRowShown="0" headerRowDxfId="199" dataDxfId="198">
  <tableColumns count="14">
    <tableColumn id="1" xr3:uid="{4D943314-1A84-4A06-90E0-02DE7CE797B9}" name="Kolonne1" headerRowDxfId="197" dataDxfId="196"/>
    <tableColumn id="2" xr3:uid="{94F3F50C-C6DD-48D0-A95E-0F5E18ECEAD6}" name="Kolonne2" headerRowDxfId="195" dataDxfId="194"/>
    <tableColumn id="3" xr3:uid="{977136CD-8956-45F0-A45B-454AA9F63683}" name="Kolonne3" headerRowDxfId="193" dataDxfId="192"/>
    <tableColumn id="4" xr3:uid="{E3DB8CF5-19D5-4EC0-8A58-9D0A867B6A60}" name="Kolonne4" headerRowDxfId="191" dataDxfId="190"/>
    <tableColumn id="5" xr3:uid="{BE59CD9C-20EE-47F0-8CA0-28249882D4FA}" name="Kolonne5" headerRowDxfId="189" dataDxfId="188"/>
    <tableColumn id="16" xr3:uid="{0B144801-72BF-480A-9CC8-E3BDC80C9AFA}" name="Kolonne14" headerRowDxfId="187" dataDxfId="186"/>
    <tableColumn id="6" xr3:uid="{D0852132-66F0-4420-9016-73B984474389}" name="Kolonne6" headerRowDxfId="185" dataDxfId="184"/>
    <tableColumn id="7" xr3:uid="{E7685950-D220-475C-A02B-A52A41BA3390}" name="Kolonne7" headerRowDxfId="183" dataDxfId="182"/>
    <tableColumn id="8" xr3:uid="{258C7F49-C2AE-42FB-A856-CB95FB10662B}" name="Kolonne8" headerRowDxfId="181" dataDxfId="180"/>
    <tableColumn id="9" xr3:uid="{101562FF-A213-4A54-BE09-EA7B06805537}" name="Kolonne9" headerRowDxfId="179" dataDxfId="178"/>
    <tableColumn id="10" xr3:uid="{579180A5-A735-4A9A-9F7A-2353309ECCF8}" name="Kolonne10" headerRowDxfId="177" dataDxfId="176"/>
    <tableColumn id="11" xr3:uid="{AA1D49D3-78D9-4E63-8F85-B4CA08338B3A}" name="Kolonne11" headerRowDxfId="175" dataDxfId="174"/>
    <tableColumn id="12" xr3:uid="{40E98EB0-017D-4636-9A88-27C6B54204D4}" name="Kolonne12" headerRowDxfId="173" dataDxfId="172"/>
    <tableColumn id="13" xr3:uid="{1F5CDA84-9F12-473F-9DF8-CD6C761D1FF9}" name="Kolonne13" headerRowDxfId="171" dataDxfId="17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4B7E97-0127-4521-9A7D-FE6D259343EA}" name="Tabel82" displayName="Tabel82" ref="E28:R47" headerRowCount="0" totalsRowShown="0" headerRowDxfId="169" dataDxfId="168">
  <tableColumns count="14">
    <tableColumn id="1" xr3:uid="{30A9EEE2-5193-4B86-8087-83550CAC1269}" name="Kolonne1" headerRowDxfId="167" dataDxfId="166"/>
    <tableColumn id="2" xr3:uid="{E75C4F32-23C2-41D8-9287-B7A998843653}" name="Kolonne2" headerRowDxfId="165" dataDxfId="164">
      <calculatedColumnFormula>IF(Tabel82[[#This Row],[Kolonne1]]&gt;0,E28*D28,"")</calculatedColumnFormula>
    </tableColumn>
    <tableColumn id="3" xr3:uid="{3ED12353-96EE-40AC-97CA-DA467A1584B8}" name="Kolonne3" headerRowDxfId="163" dataDxfId="162"/>
    <tableColumn id="4" xr3:uid="{71834AE5-DA09-4450-8632-2F4DE314CE51}" name="Kolonne4" headerRowDxfId="161" dataDxfId="160"/>
    <tableColumn id="5" xr3:uid="{3E0FF789-D8B9-476A-8593-C81BFBBA402E}" name="Kolonne5" headerRowDxfId="159" dataDxfId="158"/>
    <tableColumn id="16" xr3:uid="{77D433CA-2148-4D2E-92D5-1E6F7B8F7A17}" name="Kolonne14" headerRowDxfId="157" dataDxfId="156"/>
    <tableColumn id="6" xr3:uid="{1F1577F3-DFCF-4651-A646-5616A80A6EEA}" name="Kolonne6" headerRowDxfId="155" dataDxfId="154"/>
    <tableColumn id="7" xr3:uid="{19ED2D57-6D08-48A2-8FFB-56E5566323E9}" name="Kolonne7" headerRowDxfId="153" dataDxfId="152"/>
    <tableColumn id="8" xr3:uid="{D3162BAB-45B9-456C-A3D0-D79610F23A90}" name="Kolonne8" headerRowDxfId="151" dataDxfId="150"/>
    <tableColumn id="9" xr3:uid="{B0FBA0AB-016A-46B6-A068-A0715C5C7107}" name="Kolonne9" headerRowDxfId="149" dataDxfId="148"/>
    <tableColumn id="10" xr3:uid="{E6BFCAF1-2B00-403C-BDF8-0889CBFED240}" name="Kolonne10" headerRowDxfId="147" dataDxfId="146"/>
    <tableColumn id="11" xr3:uid="{C83F2368-A5EE-4AA3-9ABD-7DAB1C84FE1C}" name="Kolonne11" headerRowDxfId="145" dataDxfId="144"/>
    <tableColumn id="12" xr3:uid="{15AB5623-A23A-41A3-BC96-D09388B30D27}" name="Kolonne12" headerRowDxfId="143" dataDxfId="142"/>
    <tableColumn id="13" xr3:uid="{73D51A66-E859-4211-95D0-F0AD7CB00BCA}" name="Kolonne13" headerRowDxfId="141" dataDxfId="14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22DC67-B638-4759-A86C-56704115FFAE}" name="Tabel83" displayName="Tabel83" ref="B29:O49" headerRowCount="0" totalsRowShown="0" headerRowDxfId="139" dataDxfId="138">
  <tableColumns count="14">
    <tableColumn id="1" xr3:uid="{02257705-66F8-4ED5-B74A-B471D294B555}" name="Kolonne1" headerRowDxfId="137" dataDxfId="136"/>
    <tableColumn id="2" xr3:uid="{0EC1071B-3FDD-45EA-A657-34B877789554}" name="Kolonne2" headerRowDxfId="135" dataDxfId="134"/>
    <tableColumn id="3" xr3:uid="{AFB09AE2-F354-4CAF-977D-BDAF02F5BED8}" name="Kolonne3" headerRowDxfId="133" dataDxfId="132"/>
    <tableColumn id="4" xr3:uid="{463F5A67-1AF7-4876-836B-6F024B0453F4}" name="Kolonne4" headerRowDxfId="131" dataDxfId="130"/>
    <tableColumn id="5" xr3:uid="{77CF9690-03E4-4F44-8FA7-9E6C0124E631}" name="Kolonne5" headerRowDxfId="129" dataDxfId="128"/>
    <tableColumn id="16" xr3:uid="{4B30597A-29B4-4385-9592-A295F7B8BA37}" name="Kolonne14" headerRowDxfId="127" dataDxfId="126"/>
    <tableColumn id="6" xr3:uid="{7768E794-9040-4BAA-BF59-EC38C3BC5A56}" name="Kolonne6" headerRowDxfId="125" dataDxfId="124"/>
    <tableColumn id="7" xr3:uid="{E8E582B5-384E-49BA-81EB-FC06070D8E44}" name="Kolonne7" headerRowDxfId="123" dataDxfId="122"/>
    <tableColumn id="8" xr3:uid="{16BF89E4-CE6A-4887-A76C-293B30ABABD2}" name="Kolonne8" headerRowDxfId="121" dataDxfId="120"/>
    <tableColumn id="9" xr3:uid="{34695660-03D2-4281-A9B3-8A790365F5F8}" name="Kolonne9" headerRowDxfId="119" dataDxfId="118"/>
    <tableColumn id="10" xr3:uid="{03CC30AC-1A51-4493-8D18-A93FD564B116}" name="Kolonne10" headerRowDxfId="117" dataDxfId="116"/>
    <tableColumn id="11" xr3:uid="{E2CD20E7-582E-45B2-AFC9-784E844124D2}" name="Kolonne11" headerRowDxfId="115" dataDxfId="114"/>
    <tableColumn id="12" xr3:uid="{81FCE8C0-4F62-4885-A4F3-CF6B9CC03C72}" name="Kolonne12" headerRowDxfId="113" dataDxfId="112"/>
    <tableColumn id="13" xr3:uid="{BEC36072-1736-47A6-8398-B88C53660A62}" name="Kolonne13" headerRowDxfId="111" dataDxfId="11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2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80250-1F2B-4FC7-BEBA-6D594744B116}">
  <sheetPr>
    <tabColor rgb="FFFFFF00"/>
  </sheetPr>
  <dimension ref="B3:D16"/>
  <sheetViews>
    <sheetView showGridLines="0" tabSelected="1" workbookViewId="0">
      <selection activeCell="C27" sqref="C27"/>
    </sheetView>
  </sheetViews>
  <sheetFormatPr baseColWidth="10" defaultColWidth="8.83203125" defaultRowHeight="15"/>
  <cols>
    <col min="2" max="2" width="30.5" customWidth="1"/>
    <col min="3" max="3" width="57.83203125" customWidth="1"/>
    <col min="5" max="5" width="5.6640625" customWidth="1"/>
  </cols>
  <sheetData>
    <row r="3" spans="2:4" ht="37">
      <c r="B3" s="375" t="s">
        <v>286</v>
      </c>
      <c r="C3" s="376"/>
      <c r="D3" s="374"/>
    </row>
    <row r="5" spans="2:4" ht="19">
      <c r="B5" s="324" t="s">
        <v>269</v>
      </c>
    </row>
    <row r="6" spans="2:4" ht="16" thickBot="1"/>
    <row r="7" spans="2:4" s="377" customFormat="1" ht="22" thickBot="1">
      <c r="B7" s="378" t="s">
        <v>17</v>
      </c>
      <c r="C7" s="409"/>
    </row>
    <row r="8" spans="2:4" s="377" customFormat="1" ht="22" thickBot="1">
      <c r="B8" s="378" t="s">
        <v>18</v>
      </c>
      <c r="C8" s="410" t="s">
        <v>217</v>
      </c>
    </row>
    <row r="9" spans="2:4" s="377" customFormat="1" ht="22" thickBot="1">
      <c r="B9" s="378" t="s">
        <v>119</v>
      </c>
      <c r="C9" s="410" t="s">
        <v>218</v>
      </c>
    </row>
    <row r="10" spans="2:4" s="380" customFormat="1" ht="21" thickBot="1">
      <c r="B10" s="379"/>
      <c r="C10" s="411"/>
    </row>
    <row r="11" spans="2:4" s="377" customFormat="1" ht="22" thickBot="1">
      <c r="B11" s="381" t="s">
        <v>61</v>
      </c>
      <c r="C11" s="412" t="s">
        <v>297</v>
      </c>
    </row>
    <row r="12" spans="2:4" s="377" customFormat="1" ht="22" thickBot="1">
      <c r="B12" s="381" t="s">
        <v>62</v>
      </c>
      <c r="C12" s="413"/>
    </row>
    <row r="13" spans="2:4" s="377" customFormat="1" ht="22" thickBot="1">
      <c r="B13" s="382" t="s">
        <v>67</v>
      </c>
      <c r="C13" s="413"/>
    </row>
    <row r="14" spans="2:4" s="377" customFormat="1" ht="22" thickBot="1">
      <c r="B14" s="381" t="s">
        <v>292</v>
      </c>
      <c r="C14" s="413"/>
    </row>
    <row r="15" spans="2:4" s="377" customFormat="1" ht="22" thickBot="1">
      <c r="B15" s="383"/>
      <c r="C15" s="414"/>
    </row>
    <row r="16" spans="2:4" s="377" customFormat="1" ht="22" thickBot="1">
      <c r="B16" s="384" t="s">
        <v>63</v>
      </c>
      <c r="C16" s="410" t="s">
        <v>298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E8DB9-F699-4C70-975A-CB4E5ED31460}">
  <sheetPr>
    <tabColor rgb="FFFFFF00"/>
  </sheetPr>
  <dimension ref="R14:U26"/>
  <sheetViews>
    <sheetView showGridLines="0" zoomScale="89" zoomScaleNormal="89" zoomScaleSheetLayoutView="150" zoomScalePageLayoutView="60" workbookViewId="0">
      <selection activeCell="Z24" sqref="Z24"/>
    </sheetView>
  </sheetViews>
  <sheetFormatPr baseColWidth="10" defaultColWidth="8.83203125" defaultRowHeight="15"/>
  <cols>
    <col min="21" max="21" width="7" customWidth="1"/>
  </cols>
  <sheetData>
    <row r="14" spans="18:21" ht="20" customHeight="1">
      <c r="R14" s="415" t="s">
        <v>281</v>
      </c>
      <c r="S14" s="416"/>
      <c r="T14" s="416"/>
      <c r="U14" s="417"/>
    </row>
    <row r="15" spans="18:21" ht="20" customHeight="1">
      <c r="R15" s="418" t="s">
        <v>282</v>
      </c>
      <c r="S15" s="419"/>
      <c r="T15" s="419"/>
      <c r="U15" s="420"/>
    </row>
    <row r="16" spans="18:21" ht="20" customHeight="1">
      <c r="R16" s="421" t="s">
        <v>283</v>
      </c>
      <c r="S16" s="422"/>
      <c r="T16" s="422"/>
      <c r="U16" s="423"/>
    </row>
    <row r="17" spans="18:21" ht="20" customHeight="1">
      <c r="R17" s="424" t="s">
        <v>284</v>
      </c>
      <c r="S17" s="425"/>
      <c r="T17" s="425"/>
      <c r="U17" s="426"/>
    </row>
    <row r="18" spans="18:21" ht="20" customHeight="1">
      <c r="R18" s="427" t="s">
        <v>285</v>
      </c>
      <c r="S18" s="428"/>
      <c r="T18" s="428"/>
      <c r="U18" s="429"/>
    </row>
    <row r="22" spans="18:21" ht="28" customHeight="1"/>
    <row r="24" spans="18:21" ht="100" customHeight="1"/>
    <row r="25" spans="18:21" ht="5" customHeight="1"/>
    <row r="26" spans="18:21" ht="100" customHeight="1"/>
  </sheetData>
  <mergeCells count="5">
    <mergeCell ref="R14:U14"/>
    <mergeCell ref="R15:U15"/>
    <mergeCell ref="R16:U16"/>
    <mergeCell ref="R17:U17"/>
    <mergeCell ref="R18:U18"/>
  </mergeCells>
  <pageMargins left="0.7" right="0.7" top="7.083333333333333E-3" bottom="0.75" header="0.3" footer="0.3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CBF4F-8EAA-47E4-B533-718B88A564B6}">
  <sheetPr>
    <tabColor rgb="FF92D050"/>
  </sheetPr>
  <dimension ref="B2:AH54"/>
  <sheetViews>
    <sheetView showGridLines="0" zoomScale="90" zoomScaleNormal="90" workbookViewId="0">
      <selection activeCell="Q44" sqref="Q44"/>
    </sheetView>
  </sheetViews>
  <sheetFormatPr baseColWidth="10" defaultColWidth="8.83203125" defaultRowHeight="17"/>
  <cols>
    <col min="1" max="1" width="5.5" customWidth="1"/>
    <col min="2" max="2" width="29.6640625" style="36" customWidth="1"/>
    <col min="3" max="3" width="21.5" style="36" customWidth="1"/>
    <col min="4" max="4" width="28.5" style="36" customWidth="1"/>
    <col min="5" max="5" width="16.6640625" style="36" customWidth="1"/>
    <col min="6" max="6" width="3" style="36" customWidth="1"/>
    <col min="7" max="7" width="15.33203125" style="36" customWidth="1"/>
    <col min="8" max="8" width="20.6640625" style="36" customWidth="1"/>
    <col min="9" max="9" width="14.6640625" style="36" customWidth="1"/>
    <col min="10" max="10" width="2.1640625" style="36" customWidth="1"/>
    <col min="11" max="11" width="1.33203125" style="36" customWidth="1"/>
    <col min="12" max="12" width="17.83203125" style="36" customWidth="1"/>
    <col min="13" max="13" width="20.83203125" style="36" customWidth="1"/>
    <col min="14" max="14" width="14.6640625" style="36" customWidth="1"/>
    <col min="15" max="15" width="2.6640625" style="36" customWidth="1"/>
    <col min="16" max="16" width="17.6640625" style="36" customWidth="1"/>
    <col min="17" max="17" width="54.5" style="36" customWidth="1"/>
    <col min="18" max="18" width="3.33203125" style="36" customWidth="1"/>
    <col min="21" max="21" width="30" customWidth="1"/>
    <col min="22" max="22" width="21" customWidth="1"/>
    <col min="27" max="27" width="21.5" customWidth="1"/>
  </cols>
  <sheetData>
    <row r="2" spans="2:34" ht="60" customHeight="1">
      <c r="B2" s="334" t="s">
        <v>275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7" t="s">
        <v>273</v>
      </c>
    </row>
    <row r="3" spans="2:34" ht="5" customHeight="1"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</row>
    <row r="4" spans="2:34" ht="20" customHeight="1">
      <c r="B4" s="353">
        <f>Forestillingsnummer</f>
        <v>0</v>
      </c>
      <c r="C4" s="360" t="str">
        <f>Forestillingstitel</f>
        <v>Orgia</v>
      </c>
      <c r="D4" s="361"/>
      <c r="E4" s="361"/>
      <c r="F4" s="362"/>
      <c r="G4" s="438" t="s">
        <v>19</v>
      </c>
      <c r="H4" s="438"/>
      <c r="I4" s="438"/>
      <c r="J4" s="354"/>
      <c r="K4" s="354"/>
      <c r="L4" s="439" t="s">
        <v>59</v>
      </c>
      <c r="M4" s="439"/>
      <c r="N4" s="439"/>
      <c r="O4" s="362"/>
      <c r="P4" s="355"/>
      <c r="Q4" s="355"/>
      <c r="S4" s="36"/>
    </row>
    <row r="5" spans="2:34" ht="20" customHeight="1">
      <c r="B5" s="353"/>
      <c r="C5" s="360" t="str">
        <f>KUNSTART</f>
        <v>Opera</v>
      </c>
      <c r="D5" s="361"/>
      <c r="E5" s="361"/>
      <c r="F5" s="362"/>
      <c r="G5" s="438"/>
      <c r="H5" s="438"/>
      <c r="I5" s="438"/>
      <c r="J5" s="354"/>
      <c r="K5" s="354"/>
      <c r="L5" s="439"/>
      <c r="M5" s="439"/>
      <c r="N5" s="439"/>
      <c r="O5" s="362"/>
      <c r="P5" s="355" t="s">
        <v>20</v>
      </c>
      <c r="Q5" s="356"/>
      <c r="S5" s="36"/>
    </row>
    <row r="6" spans="2:34" ht="20" customHeight="1">
      <c r="B6" s="353" t="s">
        <v>22</v>
      </c>
      <c r="C6" s="360" t="str">
        <f>sæson</f>
        <v>2022/23</v>
      </c>
      <c r="D6" s="361"/>
      <c r="E6" s="361"/>
      <c r="F6" s="362"/>
      <c r="G6" s="438"/>
      <c r="H6" s="438"/>
      <c r="I6" s="438"/>
      <c r="J6" s="354"/>
      <c r="K6" s="354"/>
      <c r="L6" s="439"/>
      <c r="M6" s="439"/>
      <c r="N6" s="439"/>
      <c r="O6" s="362"/>
      <c r="P6" s="355" t="s">
        <v>21</v>
      </c>
      <c r="Q6" s="356" t="str">
        <f>producer</f>
        <v>Teatro Ariaga</v>
      </c>
      <c r="S6" s="36"/>
    </row>
    <row r="7" spans="2:34" ht="7" customHeight="1"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S7" s="36"/>
    </row>
    <row r="8" spans="2:34" ht="8" customHeight="1">
      <c r="B8" s="440"/>
      <c r="C8" s="440"/>
      <c r="D8" s="440"/>
      <c r="E8" s="440"/>
      <c r="F8" s="290"/>
      <c r="G8" s="442" t="s">
        <v>35</v>
      </c>
      <c r="H8" s="442"/>
      <c r="I8" s="442"/>
      <c r="J8" s="290"/>
      <c r="K8" s="290"/>
      <c r="L8" s="442" t="s">
        <v>13</v>
      </c>
      <c r="M8" s="442"/>
      <c r="N8" s="442"/>
      <c r="O8" s="290"/>
      <c r="P8" s="441"/>
      <c r="Q8" s="441"/>
      <c r="R8" s="37"/>
      <c r="S8" s="37"/>
    </row>
    <row r="9" spans="2:34" ht="8" customHeight="1">
      <c r="B9" s="83"/>
      <c r="C9" s="83"/>
      <c r="D9" s="83"/>
      <c r="E9" s="83"/>
      <c r="F9" s="83"/>
      <c r="G9" s="442"/>
      <c r="H9" s="442"/>
      <c r="I9" s="442"/>
      <c r="J9" s="83"/>
      <c r="K9" s="82"/>
      <c r="L9" s="442"/>
      <c r="M9" s="442"/>
      <c r="N9" s="442"/>
      <c r="O9" s="83"/>
      <c r="P9" s="83"/>
      <c r="Q9" s="83"/>
      <c r="R9" s="37"/>
      <c r="S9" s="37"/>
      <c r="U9" s="446"/>
      <c r="V9" s="163"/>
      <c r="W9" s="447"/>
      <c r="X9" s="447"/>
      <c r="Y9" s="164"/>
      <c r="Z9" s="452"/>
      <c r="AA9" s="452"/>
      <c r="AB9" s="452"/>
      <c r="AC9" s="146"/>
      <c r="AD9" s="453"/>
      <c r="AE9" s="453"/>
      <c r="AF9" s="453"/>
      <c r="AG9" s="164"/>
      <c r="AH9" s="164"/>
    </row>
    <row r="10" spans="2:34" ht="8" customHeight="1">
      <c r="B10" s="489" t="s">
        <v>280</v>
      </c>
      <c r="C10" s="489"/>
      <c r="D10" s="489"/>
      <c r="E10" s="489"/>
      <c r="F10" s="85"/>
      <c r="G10" s="442"/>
      <c r="H10" s="442"/>
      <c r="I10" s="442"/>
      <c r="J10" s="86"/>
      <c r="K10" s="208"/>
      <c r="L10" s="442"/>
      <c r="M10" s="442"/>
      <c r="N10" s="442"/>
      <c r="O10" s="86"/>
      <c r="P10" s="326"/>
      <c r="Q10" s="325"/>
      <c r="R10" s="39"/>
      <c r="S10" s="39"/>
      <c r="U10" s="446"/>
      <c r="V10" s="163"/>
      <c r="W10" s="447"/>
      <c r="X10" s="447"/>
      <c r="Y10" s="164"/>
      <c r="Z10" s="452"/>
      <c r="AA10" s="452"/>
      <c r="AB10" s="452"/>
      <c r="AC10" s="164"/>
      <c r="AD10" s="453"/>
      <c r="AE10" s="453"/>
      <c r="AF10" s="453"/>
      <c r="AG10" s="164"/>
      <c r="AH10" s="164"/>
    </row>
    <row r="11" spans="2:34" ht="8" customHeight="1">
      <c r="B11" s="489"/>
      <c r="C11" s="489"/>
      <c r="D11" s="489"/>
      <c r="E11" s="489"/>
      <c r="F11" s="85"/>
      <c r="G11" s="442"/>
      <c r="H11" s="442"/>
      <c r="I11" s="442"/>
      <c r="J11" s="86"/>
      <c r="K11" s="208"/>
      <c r="L11" s="442"/>
      <c r="M11" s="442"/>
      <c r="N11" s="442"/>
      <c r="O11" s="86"/>
      <c r="P11" s="326"/>
      <c r="Q11" s="325"/>
      <c r="R11" s="39"/>
      <c r="S11" s="39"/>
      <c r="U11" s="446"/>
      <c r="V11" s="163"/>
      <c r="W11" s="447"/>
      <c r="X11" s="447"/>
      <c r="Y11" s="164"/>
      <c r="Z11" s="452"/>
      <c r="AA11" s="452"/>
      <c r="AB11" s="452"/>
      <c r="AC11" s="146"/>
      <c r="AD11" s="453"/>
      <c r="AE11" s="453"/>
      <c r="AF11" s="453"/>
      <c r="AG11" s="164"/>
      <c r="AH11" s="164"/>
    </row>
    <row r="12" spans="2:34" ht="8" customHeight="1">
      <c r="B12" s="489"/>
      <c r="C12" s="489"/>
      <c r="D12" s="489"/>
      <c r="E12" s="489"/>
      <c r="F12" s="85"/>
      <c r="G12" s="442"/>
      <c r="H12" s="442"/>
      <c r="I12" s="442"/>
      <c r="J12" s="86"/>
      <c r="K12" s="208"/>
      <c r="L12" s="442"/>
      <c r="M12" s="442"/>
      <c r="N12" s="442"/>
      <c r="O12" s="86"/>
      <c r="P12" s="327"/>
      <c r="Q12" s="328"/>
      <c r="R12" s="39"/>
      <c r="S12" s="39"/>
    </row>
    <row r="13" spans="2:34" ht="8" customHeight="1">
      <c r="B13" s="489"/>
      <c r="C13" s="489"/>
      <c r="D13" s="489"/>
      <c r="E13" s="489"/>
      <c r="F13" s="85"/>
      <c r="G13" s="442"/>
      <c r="H13" s="442"/>
      <c r="I13" s="442"/>
      <c r="J13" s="329"/>
      <c r="K13" s="333"/>
      <c r="L13" s="442"/>
      <c r="M13" s="442"/>
      <c r="N13" s="442"/>
      <c r="O13" s="329"/>
      <c r="P13" s="326"/>
      <c r="Q13" s="325"/>
      <c r="R13" s="39"/>
      <c r="S13" s="39"/>
      <c r="U13" s="448"/>
      <c r="V13" s="448"/>
      <c r="W13" s="448"/>
      <c r="X13" s="448"/>
      <c r="Y13" s="144"/>
      <c r="Z13" s="448"/>
      <c r="AA13" s="448"/>
      <c r="AB13" s="448"/>
      <c r="AC13" s="144"/>
      <c r="AD13" s="448"/>
      <c r="AE13" s="448"/>
      <c r="AF13" s="448"/>
      <c r="AG13" s="144"/>
      <c r="AH13" s="144"/>
    </row>
    <row r="14" spans="2:34" ht="8" customHeight="1">
      <c r="B14" s="489"/>
      <c r="C14" s="489"/>
      <c r="D14" s="489"/>
      <c r="E14" s="489"/>
      <c r="F14" s="85"/>
      <c r="G14" s="442"/>
      <c r="H14" s="442"/>
      <c r="I14" s="442"/>
      <c r="J14" s="87"/>
      <c r="K14" s="208"/>
      <c r="L14" s="442"/>
      <c r="M14" s="442"/>
      <c r="N14" s="442"/>
      <c r="O14" s="87"/>
      <c r="P14" s="331"/>
      <c r="Q14" s="330"/>
      <c r="R14" s="39"/>
      <c r="S14" s="39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</row>
    <row r="15" spans="2:34" ht="6" customHeight="1">
      <c r="B15" s="88"/>
      <c r="C15" s="85"/>
      <c r="D15" s="85"/>
      <c r="E15" s="85"/>
      <c r="F15" s="85"/>
      <c r="G15" s="442"/>
      <c r="H15" s="442"/>
      <c r="I15" s="442"/>
      <c r="J15" s="85"/>
      <c r="K15" s="85"/>
      <c r="L15" s="442"/>
      <c r="M15" s="442"/>
      <c r="N15" s="442"/>
      <c r="O15" s="85"/>
      <c r="P15" s="85"/>
      <c r="Q15" s="85"/>
      <c r="R15" s="39"/>
      <c r="S15" s="39"/>
      <c r="U15" s="165"/>
      <c r="V15" s="147"/>
      <c r="W15" s="147"/>
      <c r="X15" s="147"/>
      <c r="Y15" s="147"/>
      <c r="Z15" s="445"/>
      <c r="AA15" s="445"/>
      <c r="AB15" s="166"/>
      <c r="AC15" s="146"/>
      <c r="AD15" s="445"/>
      <c r="AE15" s="445"/>
      <c r="AF15" s="166"/>
      <c r="AG15" s="145"/>
      <c r="AH15" s="147"/>
    </row>
    <row r="16" spans="2:34" ht="5" customHeight="1">
      <c r="B16" s="318"/>
      <c r="C16" s="319"/>
      <c r="D16" s="319"/>
      <c r="E16" s="320"/>
      <c r="F16" s="319"/>
      <c r="G16" s="442"/>
      <c r="H16" s="442"/>
      <c r="I16" s="442"/>
      <c r="J16" s="319"/>
      <c r="K16" s="320"/>
      <c r="L16" s="442"/>
      <c r="M16" s="442"/>
      <c r="N16" s="442"/>
      <c r="O16" s="86"/>
      <c r="P16" s="319"/>
      <c r="Q16" s="319"/>
      <c r="R16" s="40"/>
      <c r="S16" s="40"/>
      <c r="U16" s="165"/>
      <c r="V16" s="147"/>
      <c r="W16" s="147"/>
      <c r="X16" s="147"/>
      <c r="Y16" s="147"/>
      <c r="Z16" s="445"/>
      <c r="AA16" s="445"/>
      <c r="AB16" s="166"/>
      <c r="AC16" s="146"/>
      <c r="AD16" s="445"/>
      <c r="AE16" s="445"/>
      <c r="AF16" s="166"/>
      <c r="AG16" s="145"/>
      <c r="AH16" s="147"/>
    </row>
    <row r="17" spans="2:34" ht="20" thickBot="1">
      <c r="B17" s="82"/>
      <c r="C17" s="82"/>
      <c r="D17" s="82"/>
      <c r="E17" s="296"/>
      <c r="F17" s="82"/>
      <c r="G17" s="82"/>
      <c r="H17" s="82"/>
      <c r="I17" s="86"/>
      <c r="J17" s="86"/>
      <c r="K17" s="82"/>
      <c r="L17" s="82"/>
      <c r="M17" s="82"/>
      <c r="N17" s="82"/>
      <c r="O17" s="82"/>
      <c r="P17" s="82"/>
      <c r="Q17" s="82"/>
      <c r="S17" s="36"/>
      <c r="U17" s="165"/>
      <c r="V17" s="147"/>
      <c r="W17" s="147"/>
      <c r="X17" s="147"/>
      <c r="Y17" s="147"/>
      <c r="Z17" s="445"/>
      <c r="AA17" s="445"/>
      <c r="AB17" s="166"/>
      <c r="AC17" s="146"/>
      <c r="AD17" s="445"/>
      <c r="AE17" s="445"/>
      <c r="AF17" s="166"/>
      <c r="AG17" s="145"/>
      <c r="AH17" s="147"/>
    </row>
    <row r="18" spans="2:34" ht="16" customHeight="1">
      <c r="B18" s="454" t="s">
        <v>27</v>
      </c>
      <c r="C18" s="455"/>
      <c r="D18" s="455"/>
      <c r="E18" s="456"/>
      <c r="F18" s="139"/>
      <c r="G18" s="471">
        <f>'Sets and scenery - FINAL'!I56</f>
        <v>1</v>
      </c>
      <c r="H18" s="472"/>
      <c r="I18" s="473"/>
      <c r="J18" s="313"/>
      <c r="K18" s="286"/>
      <c r="L18" s="471">
        <f>'Sets and scenery - FINAL'!N56</f>
        <v>1</v>
      </c>
      <c r="M18" s="490"/>
      <c r="N18" s="491"/>
      <c r="O18" s="139"/>
      <c r="P18" s="162"/>
      <c r="Q18" s="162"/>
      <c r="S18" s="36"/>
      <c r="U18" s="165"/>
      <c r="V18" s="147"/>
      <c r="W18" s="147"/>
      <c r="X18" s="147"/>
      <c r="Y18" s="147"/>
      <c r="Z18" s="444"/>
      <c r="AA18" s="444"/>
      <c r="AB18" s="148"/>
      <c r="AC18" s="148"/>
      <c r="AD18" s="444"/>
      <c r="AE18" s="444"/>
      <c r="AF18" s="148"/>
      <c r="AG18" s="148"/>
      <c r="AH18" s="147"/>
    </row>
    <row r="19" spans="2:34" ht="16" customHeight="1">
      <c r="B19" s="457"/>
      <c r="C19" s="588"/>
      <c r="D19" s="588"/>
      <c r="E19" s="458"/>
      <c r="F19" s="139"/>
      <c r="G19" s="474"/>
      <c r="H19" s="475"/>
      <c r="I19" s="476"/>
      <c r="J19" s="313"/>
      <c r="K19" s="286"/>
      <c r="L19" s="492"/>
      <c r="M19" s="493"/>
      <c r="N19" s="494"/>
      <c r="O19" s="139"/>
      <c r="P19" s="162"/>
      <c r="Q19" s="162"/>
      <c r="S19" s="36"/>
      <c r="U19" s="451"/>
      <c r="V19" s="451"/>
      <c r="W19" s="167"/>
      <c r="X19" s="147"/>
      <c r="Y19" s="147"/>
      <c r="Z19" s="444"/>
      <c r="AA19" s="444"/>
      <c r="AB19" s="168"/>
      <c r="AC19" s="148"/>
      <c r="AD19" s="444"/>
      <c r="AE19" s="444"/>
      <c r="AF19" s="168"/>
      <c r="AG19" s="148"/>
      <c r="AH19" s="443"/>
    </row>
    <row r="20" spans="2:34" ht="16" customHeight="1">
      <c r="B20" s="457"/>
      <c r="C20" s="588"/>
      <c r="D20" s="588"/>
      <c r="E20" s="458"/>
      <c r="F20" s="139"/>
      <c r="G20" s="474"/>
      <c r="H20" s="475"/>
      <c r="I20" s="476"/>
      <c r="J20" s="313"/>
      <c r="K20" s="286"/>
      <c r="L20" s="492"/>
      <c r="M20" s="493"/>
      <c r="N20" s="494"/>
      <c r="O20" s="139"/>
      <c r="P20" s="162"/>
      <c r="Q20" s="162"/>
      <c r="S20" s="36"/>
      <c r="U20" s="451"/>
      <c r="V20" s="451"/>
      <c r="W20" s="167"/>
      <c r="X20" s="147"/>
      <c r="Y20" s="147"/>
      <c r="Z20" s="444"/>
      <c r="AA20" s="444"/>
      <c r="AB20" s="168"/>
      <c r="AC20" s="148"/>
      <c r="AD20" s="444"/>
      <c r="AE20" s="444"/>
      <c r="AF20" s="168"/>
      <c r="AG20" s="148"/>
      <c r="AH20" s="443"/>
    </row>
    <row r="21" spans="2:34" ht="16" customHeight="1" thickBot="1">
      <c r="B21" s="459"/>
      <c r="C21" s="460"/>
      <c r="D21" s="460"/>
      <c r="E21" s="461"/>
      <c r="F21" s="139"/>
      <c r="G21" s="477"/>
      <c r="H21" s="478"/>
      <c r="I21" s="479"/>
      <c r="J21" s="313"/>
      <c r="K21" s="286"/>
      <c r="L21" s="495"/>
      <c r="M21" s="496"/>
      <c r="N21" s="497"/>
      <c r="O21" s="139"/>
      <c r="P21" s="162"/>
      <c r="Q21" s="162"/>
      <c r="S21" s="36"/>
      <c r="U21" s="165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69"/>
    </row>
    <row r="22" spans="2:34" ht="16" customHeight="1" thickBot="1">
      <c r="B22" s="312"/>
      <c r="C22" s="312"/>
      <c r="D22" s="312"/>
      <c r="E22" s="584"/>
      <c r="F22" s="139"/>
      <c r="G22" s="314"/>
      <c r="H22" s="314"/>
      <c r="I22" s="315"/>
      <c r="J22" s="313"/>
      <c r="K22" s="316"/>
      <c r="L22" s="314"/>
      <c r="M22" s="314"/>
      <c r="N22" s="317"/>
      <c r="O22" s="139"/>
      <c r="P22" s="162"/>
      <c r="Q22" s="162"/>
      <c r="S22" s="36"/>
      <c r="U22" s="451"/>
      <c r="V22" s="451"/>
      <c r="W22" s="167"/>
      <c r="X22" s="147"/>
      <c r="Y22" s="147"/>
      <c r="Z22" s="444"/>
      <c r="AA22" s="444"/>
      <c r="AB22" s="168"/>
      <c r="AC22" s="148"/>
      <c r="AD22" s="444"/>
      <c r="AE22" s="444"/>
      <c r="AF22" s="168"/>
      <c r="AG22" s="148"/>
      <c r="AH22" s="443"/>
    </row>
    <row r="23" spans="2:34" ht="16" customHeight="1">
      <c r="B23" s="454" t="s">
        <v>28</v>
      </c>
      <c r="C23" s="455"/>
      <c r="D23" s="455"/>
      <c r="E23" s="456"/>
      <c r="F23" s="139"/>
      <c r="G23" s="471">
        <f>'Costume - FINAL'!J44</f>
        <v>0.7142857142857143</v>
      </c>
      <c r="H23" s="472"/>
      <c r="I23" s="473"/>
      <c r="J23" s="313"/>
      <c r="K23" s="286"/>
      <c r="L23" s="471">
        <f>'Costume - FINAL'!N44</f>
        <v>1</v>
      </c>
      <c r="M23" s="490"/>
      <c r="N23" s="491"/>
      <c r="O23" s="139"/>
      <c r="P23" s="162"/>
      <c r="Q23" s="162"/>
      <c r="S23" s="36"/>
      <c r="U23" s="451"/>
      <c r="V23" s="451"/>
      <c r="W23" s="167"/>
      <c r="X23" s="147"/>
      <c r="Y23" s="147"/>
      <c r="Z23" s="444"/>
      <c r="AA23" s="444"/>
      <c r="AB23" s="168"/>
      <c r="AC23" s="148"/>
      <c r="AD23" s="444"/>
      <c r="AE23" s="444"/>
      <c r="AF23" s="168"/>
      <c r="AG23" s="148"/>
      <c r="AH23" s="443"/>
    </row>
    <row r="24" spans="2:34" ht="16" customHeight="1">
      <c r="B24" s="457"/>
      <c r="C24" s="588"/>
      <c r="D24" s="588"/>
      <c r="E24" s="458"/>
      <c r="F24" s="139"/>
      <c r="G24" s="474"/>
      <c r="H24" s="475"/>
      <c r="I24" s="476"/>
      <c r="J24" s="313"/>
      <c r="K24" s="286"/>
      <c r="L24" s="492"/>
      <c r="M24" s="493"/>
      <c r="N24" s="494"/>
      <c r="O24" s="139"/>
      <c r="P24" s="162"/>
      <c r="Q24" s="162"/>
      <c r="S24" s="36"/>
      <c r="U24" s="150"/>
      <c r="V24" s="151"/>
      <c r="W24" s="151"/>
      <c r="X24" s="152"/>
      <c r="Y24" s="146"/>
      <c r="Z24" s="151"/>
      <c r="AA24" s="151"/>
      <c r="AB24" s="145"/>
      <c r="AC24" s="146"/>
      <c r="AD24" s="151"/>
      <c r="AE24" s="151"/>
      <c r="AF24" s="148"/>
      <c r="AG24" s="146"/>
      <c r="AH24" s="154"/>
    </row>
    <row r="25" spans="2:34" ht="16" customHeight="1">
      <c r="B25" s="457"/>
      <c r="C25" s="588"/>
      <c r="D25" s="588"/>
      <c r="E25" s="458"/>
      <c r="F25" s="139"/>
      <c r="G25" s="474"/>
      <c r="H25" s="475"/>
      <c r="I25" s="476"/>
      <c r="J25" s="313"/>
      <c r="K25" s="286"/>
      <c r="L25" s="492"/>
      <c r="M25" s="493"/>
      <c r="N25" s="494"/>
      <c r="O25" s="139"/>
      <c r="P25" s="162"/>
      <c r="Q25" s="162"/>
      <c r="S25" s="36"/>
      <c r="U25" s="170"/>
      <c r="V25" s="147"/>
      <c r="W25" s="167"/>
      <c r="X25" s="147"/>
      <c r="Y25" s="147"/>
      <c r="Z25" s="444"/>
      <c r="AA25" s="444"/>
      <c r="AB25" s="168"/>
      <c r="AC25" s="148"/>
      <c r="AD25" s="444"/>
      <c r="AE25" s="444"/>
      <c r="AF25" s="168"/>
      <c r="AG25" s="148"/>
      <c r="AH25" s="171"/>
    </row>
    <row r="26" spans="2:34" ht="16" customHeight="1" thickBot="1">
      <c r="B26" s="459"/>
      <c r="C26" s="460"/>
      <c r="D26" s="460"/>
      <c r="E26" s="461"/>
      <c r="F26" s="139"/>
      <c r="G26" s="477"/>
      <c r="H26" s="478"/>
      <c r="I26" s="479"/>
      <c r="J26" s="313"/>
      <c r="K26" s="286"/>
      <c r="L26" s="495"/>
      <c r="M26" s="496"/>
      <c r="N26" s="497"/>
      <c r="O26" s="139"/>
      <c r="P26" s="162"/>
      <c r="Q26" s="162"/>
      <c r="S26" s="36"/>
      <c r="U26" s="146"/>
      <c r="V26" s="146"/>
      <c r="W26" s="146"/>
      <c r="X26" s="146"/>
      <c r="Y26" s="146"/>
      <c r="Z26" s="146"/>
      <c r="AA26" s="146"/>
      <c r="AB26" s="145"/>
      <c r="AC26" s="146"/>
      <c r="AD26" s="146"/>
      <c r="AE26" s="146"/>
      <c r="AF26" s="145"/>
      <c r="AG26" s="146"/>
      <c r="AH26" s="154"/>
    </row>
    <row r="27" spans="2:34" ht="16" customHeight="1" thickBot="1">
      <c r="B27" s="312"/>
      <c r="C27" s="312"/>
      <c r="D27" s="312"/>
      <c r="E27" s="584"/>
      <c r="F27" s="139"/>
      <c r="G27" s="314"/>
      <c r="H27" s="314"/>
      <c r="I27" s="315"/>
      <c r="J27" s="313"/>
      <c r="K27" s="316"/>
      <c r="L27" s="314"/>
      <c r="M27" s="314"/>
      <c r="N27" s="317"/>
      <c r="O27" s="139"/>
      <c r="P27" s="162"/>
      <c r="Q27" s="162"/>
      <c r="S27" s="36"/>
      <c r="U27" s="451"/>
      <c r="V27" s="451"/>
      <c r="W27" s="167"/>
      <c r="X27" s="147"/>
      <c r="Y27" s="147"/>
      <c r="Z27" s="444"/>
      <c r="AA27" s="444"/>
      <c r="AB27" s="168"/>
      <c r="AC27" s="148"/>
      <c r="AD27" s="444"/>
      <c r="AE27" s="444"/>
      <c r="AF27" s="168"/>
      <c r="AG27" s="149"/>
      <c r="AH27" s="443"/>
    </row>
    <row r="28" spans="2:34" ht="16" customHeight="1">
      <c r="B28" s="454" t="s">
        <v>29</v>
      </c>
      <c r="C28" s="455"/>
      <c r="D28" s="455"/>
      <c r="E28" s="456"/>
      <c r="F28" s="139"/>
      <c r="G28" s="471">
        <f>'Props &amp; furniture - FINAL'!H57</f>
        <v>1</v>
      </c>
      <c r="H28" s="472"/>
      <c r="I28" s="473"/>
      <c r="J28" s="313"/>
      <c r="K28" s="286"/>
      <c r="L28" s="471">
        <f>'Props &amp; furniture - FINAL'!M57</f>
        <v>1</v>
      </c>
      <c r="M28" s="490"/>
      <c r="N28" s="491"/>
      <c r="O28" s="139"/>
      <c r="P28" s="162"/>
      <c r="Q28" s="162"/>
      <c r="S28" s="36"/>
      <c r="U28" s="451"/>
      <c r="V28" s="451"/>
      <c r="W28" s="167"/>
      <c r="X28" s="147"/>
      <c r="Y28" s="147"/>
      <c r="Z28" s="444"/>
      <c r="AA28" s="444"/>
      <c r="AB28" s="168"/>
      <c r="AC28" s="148"/>
      <c r="AD28" s="444"/>
      <c r="AE28" s="444"/>
      <c r="AF28" s="168"/>
      <c r="AG28" s="146"/>
      <c r="AH28" s="443"/>
    </row>
    <row r="29" spans="2:34" ht="16" customHeight="1">
      <c r="B29" s="457"/>
      <c r="C29" s="588"/>
      <c r="D29" s="588"/>
      <c r="E29" s="458"/>
      <c r="F29" s="139"/>
      <c r="G29" s="474"/>
      <c r="H29" s="475"/>
      <c r="I29" s="476"/>
      <c r="J29" s="313"/>
      <c r="K29" s="286"/>
      <c r="L29" s="492"/>
      <c r="M29" s="493"/>
      <c r="N29" s="494"/>
      <c r="O29" s="139"/>
      <c r="P29" s="162"/>
      <c r="Q29" s="162"/>
      <c r="S29" s="36"/>
      <c r="U29" s="165"/>
      <c r="V29" s="147"/>
      <c r="W29" s="165"/>
      <c r="X29" s="147"/>
      <c r="Y29" s="147"/>
      <c r="Z29" s="149"/>
      <c r="AA29" s="149"/>
      <c r="AB29" s="153"/>
      <c r="AC29" s="148"/>
      <c r="AD29" s="149"/>
      <c r="AE29" s="149"/>
      <c r="AF29" s="153"/>
      <c r="AG29" s="146"/>
      <c r="AH29" s="146"/>
    </row>
    <row r="30" spans="2:34" ht="16" customHeight="1">
      <c r="B30" s="457"/>
      <c r="C30" s="588"/>
      <c r="D30" s="588"/>
      <c r="E30" s="458"/>
      <c r="F30" s="139"/>
      <c r="G30" s="474"/>
      <c r="H30" s="475"/>
      <c r="I30" s="476"/>
      <c r="J30" s="313"/>
      <c r="K30" s="286"/>
      <c r="L30" s="492"/>
      <c r="M30" s="493"/>
      <c r="N30" s="494"/>
      <c r="O30" s="139"/>
      <c r="P30" s="162"/>
      <c r="Q30" s="162"/>
      <c r="S30" s="36"/>
      <c r="U30" s="172"/>
      <c r="V30" s="164"/>
      <c r="W30" s="164"/>
      <c r="X30" s="164"/>
      <c r="Y30" s="164"/>
      <c r="Z30" s="164"/>
      <c r="AA30" s="164"/>
      <c r="AB30" s="146"/>
      <c r="AC30" s="164"/>
      <c r="AD30" s="146"/>
      <c r="AE30" s="146"/>
      <c r="AF30" s="146"/>
      <c r="AG30" s="164"/>
      <c r="AH30" s="146"/>
    </row>
    <row r="31" spans="2:34" ht="16" customHeight="1" thickBot="1">
      <c r="B31" s="459"/>
      <c r="C31" s="460"/>
      <c r="D31" s="460"/>
      <c r="E31" s="461"/>
      <c r="F31" s="139"/>
      <c r="G31" s="477"/>
      <c r="H31" s="478"/>
      <c r="I31" s="479"/>
      <c r="J31" s="313"/>
      <c r="K31" s="286"/>
      <c r="L31" s="495"/>
      <c r="M31" s="496"/>
      <c r="N31" s="497"/>
      <c r="O31" s="139"/>
      <c r="P31" s="162"/>
      <c r="Q31" s="162"/>
      <c r="S31" s="36"/>
      <c r="U31" s="172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  <c r="AH31" s="164"/>
    </row>
    <row r="32" spans="2:34" ht="16" customHeight="1">
      <c r="B32" s="160"/>
      <c r="C32" s="160"/>
      <c r="D32" s="160"/>
      <c r="E32" s="189"/>
      <c r="F32" s="139"/>
      <c r="G32" s="176"/>
      <c r="H32" s="176"/>
      <c r="I32" s="177"/>
      <c r="J32" s="175"/>
      <c r="K32" s="178"/>
      <c r="L32" s="176"/>
      <c r="M32" s="176"/>
      <c r="N32" s="162"/>
      <c r="O32" s="139"/>
      <c r="P32" s="162"/>
      <c r="Q32" s="162"/>
      <c r="S32" s="36"/>
      <c r="U32" s="449"/>
      <c r="V32" s="449"/>
      <c r="W32" s="449"/>
      <c r="X32" s="449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</row>
    <row r="33" spans="2:34" ht="16" hidden="1" customHeight="1">
      <c r="B33" s="462"/>
      <c r="C33" s="463"/>
      <c r="D33" s="463"/>
      <c r="E33" s="464"/>
      <c r="F33" s="139"/>
      <c r="G33" s="480"/>
      <c r="H33" s="481"/>
      <c r="I33" s="482"/>
      <c r="J33" s="175"/>
      <c r="L33" s="480"/>
      <c r="M33" s="481"/>
      <c r="N33" s="482"/>
      <c r="O33" s="139"/>
      <c r="P33" s="162"/>
      <c r="Q33" s="162"/>
      <c r="S33" s="36"/>
      <c r="U33" s="449"/>
      <c r="V33" s="449"/>
      <c r="W33" s="449"/>
      <c r="X33" s="449"/>
      <c r="Y33" s="164"/>
      <c r="Z33" s="164"/>
      <c r="AA33" s="164"/>
      <c r="AB33" s="164"/>
      <c r="AC33" s="164"/>
      <c r="AD33" s="164"/>
      <c r="AE33" s="164"/>
      <c r="AF33" s="164"/>
      <c r="AG33" s="164"/>
      <c r="AH33" s="164"/>
    </row>
    <row r="34" spans="2:34" ht="16" hidden="1" customHeight="1">
      <c r="B34" s="465"/>
      <c r="C34" s="466"/>
      <c r="D34" s="466"/>
      <c r="E34" s="467"/>
      <c r="F34" s="139"/>
      <c r="G34" s="483"/>
      <c r="H34" s="484"/>
      <c r="I34" s="485"/>
      <c r="J34" s="175"/>
      <c r="L34" s="483"/>
      <c r="M34" s="484"/>
      <c r="N34" s="485"/>
      <c r="O34" s="139"/>
      <c r="P34" s="162"/>
      <c r="Q34" s="162"/>
      <c r="S34" s="36"/>
      <c r="U34" s="450"/>
      <c r="V34" s="450"/>
      <c r="W34" s="450"/>
      <c r="X34" s="450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</row>
    <row r="35" spans="2:34" ht="16" hidden="1" customHeight="1">
      <c r="B35" s="465"/>
      <c r="C35" s="466"/>
      <c r="D35" s="466"/>
      <c r="E35" s="467"/>
      <c r="F35" s="139"/>
      <c r="G35" s="483"/>
      <c r="H35" s="484"/>
      <c r="I35" s="485"/>
      <c r="J35" s="175"/>
      <c r="L35" s="483"/>
      <c r="M35" s="484"/>
      <c r="N35" s="485"/>
      <c r="O35" s="139"/>
      <c r="P35" s="162"/>
      <c r="Q35" s="162"/>
      <c r="S35" s="36"/>
      <c r="U35" s="449"/>
      <c r="V35" s="449"/>
      <c r="W35" s="449"/>
      <c r="X35" s="449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</row>
    <row r="36" spans="2:34" ht="16" hidden="1" customHeight="1" thickBot="1">
      <c r="B36" s="468"/>
      <c r="C36" s="469"/>
      <c r="D36" s="469"/>
      <c r="E36" s="470"/>
      <c r="F36" s="139"/>
      <c r="G36" s="486"/>
      <c r="H36" s="487"/>
      <c r="I36" s="488"/>
      <c r="J36" s="175"/>
      <c r="L36" s="486"/>
      <c r="M36" s="487"/>
      <c r="N36" s="488"/>
      <c r="O36" s="139"/>
      <c r="P36" s="162"/>
      <c r="Q36" s="162"/>
      <c r="S36" s="36"/>
      <c r="U36" s="449"/>
      <c r="V36" s="449"/>
      <c r="W36" s="449"/>
      <c r="X36" s="449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</row>
    <row r="37" spans="2:34" ht="16" hidden="1" customHeight="1" thickBot="1">
      <c r="B37" s="160"/>
      <c r="C37" s="160"/>
      <c r="D37" s="160"/>
      <c r="E37" s="189"/>
      <c r="F37" s="139"/>
      <c r="G37" s="176"/>
      <c r="H37" s="176"/>
      <c r="I37" s="177"/>
      <c r="J37" s="175"/>
      <c r="K37" s="185"/>
      <c r="L37" s="180"/>
      <c r="M37" s="180"/>
      <c r="N37" s="162"/>
      <c r="O37" s="139"/>
      <c r="P37" s="162"/>
      <c r="Q37" s="162"/>
      <c r="S37" s="36"/>
    </row>
    <row r="38" spans="2:34" ht="16" hidden="1" customHeight="1">
      <c r="B38" s="462"/>
      <c r="C38" s="463"/>
      <c r="D38" s="463"/>
      <c r="E38" s="464"/>
      <c r="F38" s="139"/>
      <c r="G38" s="480"/>
      <c r="H38" s="481"/>
      <c r="I38" s="482"/>
      <c r="J38" s="175"/>
      <c r="L38" s="186"/>
      <c r="M38" s="187"/>
      <c r="N38" s="188"/>
      <c r="O38" s="139"/>
      <c r="P38" s="162"/>
      <c r="Q38" s="162"/>
      <c r="S38" s="36"/>
    </row>
    <row r="39" spans="2:34" ht="16" hidden="1" customHeight="1">
      <c r="B39" s="465"/>
      <c r="C39" s="466"/>
      <c r="D39" s="466"/>
      <c r="E39" s="467"/>
      <c r="F39" s="139"/>
      <c r="G39" s="483"/>
      <c r="H39" s="484"/>
      <c r="I39" s="485"/>
      <c r="J39" s="175"/>
      <c r="L39" s="179"/>
      <c r="M39" s="180"/>
      <c r="N39" s="181"/>
      <c r="O39" s="139"/>
      <c r="P39" s="162"/>
      <c r="Q39" s="162"/>
      <c r="S39" s="36"/>
    </row>
    <row r="40" spans="2:34" ht="16" hidden="1" customHeight="1">
      <c r="B40" s="465"/>
      <c r="C40" s="466"/>
      <c r="D40" s="466"/>
      <c r="E40" s="467"/>
      <c r="F40" s="139"/>
      <c r="G40" s="483"/>
      <c r="H40" s="484"/>
      <c r="I40" s="485"/>
      <c r="J40" s="175"/>
      <c r="L40" s="179"/>
      <c r="M40" s="180"/>
      <c r="N40" s="181"/>
      <c r="O40" s="139"/>
      <c r="P40" s="162"/>
      <c r="Q40" s="162"/>
      <c r="S40" s="36"/>
    </row>
    <row r="41" spans="2:34" ht="16" hidden="1" customHeight="1" thickBot="1">
      <c r="B41" s="468"/>
      <c r="C41" s="469"/>
      <c r="D41" s="469"/>
      <c r="E41" s="470"/>
      <c r="F41" s="139"/>
      <c r="G41" s="483"/>
      <c r="H41" s="484"/>
      <c r="I41" s="485"/>
      <c r="J41" s="175"/>
      <c r="L41" s="182"/>
      <c r="M41" s="183"/>
      <c r="N41" s="184"/>
      <c r="O41" s="139"/>
      <c r="P41" s="162"/>
      <c r="Q41" s="162"/>
      <c r="S41" s="36"/>
      <c r="U41" s="173"/>
    </row>
    <row r="42" spans="2:34" ht="16" customHeight="1">
      <c r="B42" s="160"/>
      <c r="C42" s="161"/>
      <c r="D42" s="161"/>
      <c r="E42" s="321" t="s">
        <v>277</v>
      </c>
      <c r="F42" s="139"/>
      <c r="G42" s="161"/>
      <c r="H42" s="161"/>
      <c r="I42" s="321" t="s">
        <v>278</v>
      </c>
      <c r="J42" s="139"/>
      <c r="K42" s="321"/>
      <c r="L42" s="161"/>
      <c r="M42" s="161"/>
      <c r="N42" s="321" t="s">
        <v>278</v>
      </c>
      <c r="O42" s="139"/>
      <c r="P42" s="162"/>
      <c r="Q42" s="162"/>
      <c r="S42" s="36"/>
      <c r="U42" s="174"/>
      <c r="V42" s="174"/>
      <c r="W42" s="174"/>
      <c r="X42" s="174"/>
      <c r="Y42" s="174"/>
    </row>
    <row r="43" spans="2:34" ht="5" customHeight="1" thickBot="1">
      <c r="B43" s="82"/>
      <c r="C43" s="139"/>
      <c r="D43" s="82"/>
      <c r="E43" s="93"/>
      <c r="F43" s="93"/>
      <c r="G43" s="82"/>
      <c r="H43" s="82"/>
      <c r="I43" s="86"/>
      <c r="J43" s="82"/>
      <c r="K43" s="93"/>
      <c r="L43" s="82"/>
      <c r="M43" s="82"/>
      <c r="N43" s="86"/>
      <c r="O43" s="82"/>
      <c r="P43" s="82"/>
      <c r="Q43" s="82"/>
      <c r="S43" s="36"/>
    </row>
    <row r="44" spans="2:34" ht="63" customHeight="1" thickBot="1">
      <c r="B44" s="430" t="s">
        <v>276</v>
      </c>
      <c r="C44" s="430"/>
      <c r="D44" s="430"/>
      <c r="E44" s="408">
        <f>'Sets and scenery - FINAL'!E56+'Costume - FINAL'!F44+'Props &amp; furniture - FINAL'!E57</f>
        <v>3174.1111111111113</v>
      </c>
      <c r="F44" s="302"/>
      <c r="G44" s="431" t="s">
        <v>38</v>
      </c>
      <c r="H44" s="432"/>
      <c r="I44" s="586">
        <f>(TOTAL!G18*('Sets and scenery - FINAL'!E56/TOTAL!E44))+(TOTAL!G23*('Costume - FINAL'!F44/TOTAL!E44))+(TOTAL!G28*('Props &amp; furniture - FINAL'!E57/TOTAL!E44))</f>
        <v>0.99873980466972379</v>
      </c>
      <c r="J44" s="302"/>
      <c r="K44" s="589"/>
      <c r="L44" s="431" t="s">
        <v>39</v>
      </c>
      <c r="M44" s="432"/>
      <c r="N44" s="407">
        <f>(TOTAL!L18*('Sets and scenery - FINAL'!E56/TOTAL!E44))+(TOTAL!L23*('Costume - FINAL'!F44/TOTAL!E44))+(L18*('Props &amp; furniture - FINAL'!E57/TOTAL!E44))</f>
        <v>1</v>
      </c>
      <c r="O44" s="89"/>
      <c r="P44" s="89"/>
      <c r="Q44" s="89"/>
      <c r="R44" s="43"/>
      <c r="S44" s="43"/>
    </row>
    <row r="45" spans="2:34" ht="5" customHeight="1">
      <c r="B45" s="92"/>
      <c r="C45" s="93"/>
      <c r="D45" s="93"/>
      <c r="E45" s="93"/>
      <c r="F45" s="93"/>
      <c r="G45" s="93"/>
      <c r="H45" s="93"/>
      <c r="I45" s="585"/>
      <c r="J45" s="93"/>
      <c r="K45" s="93"/>
      <c r="L45" s="93"/>
      <c r="M45" s="93"/>
      <c r="N45" s="93"/>
      <c r="O45" s="93"/>
      <c r="P45" s="93"/>
      <c r="Q45" s="93"/>
      <c r="R45" s="46"/>
      <c r="S45" s="46"/>
    </row>
    <row r="46" spans="2:34" ht="15" customHeight="1">
      <c r="B46" s="433"/>
      <c r="C46" s="434"/>
      <c r="D46" s="434"/>
      <c r="E46" s="434"/>
      <c r="F46" s="82"/>
      <c r="G46" s="435" t="s">
        <v>45</v>
      </c>
      <c r="H46" s="436"/>
      <c r="I46" s="311">
        <v>0.5</v>
      </c>
      <c r="J46" s="208"/>
      <c r="K46" s="208"/>
      <c r="L46" s="437" t="s">
        <v>45</v>
      </c>
      <c r="M46" s="437"/>
      <c r="N46" s="311">
        <v>0.65</v>
      </c>
      <c r="O46" s="82"/>
      <c r="P46" s="82"/>
      <c r="Q46" s="82"/>
      <c r="S46" s="36"/>
    </row>
    <row r="47" spans="2:34" ht="15.75" customHeight="1">
      <c r="B47" s="434"/>
      <c r="C47" s="434"/>
      <c r="D47" s="434"/>
      <c r="E47" s="434"/>
      <c r="F47" s="82"/>
      <c r="G47" s="437" t="s">
        <v>47</v>
      </c>
      <c r="H47" s="437"/>
      <c r="I47" s="311">
        <v>0.75</v>
      </c>
      <c r="J47" s="208"/>
      <c r="K47" s="208"/>
      <c r="L47" s="437" t="s">
        <v>47</v>
      </c>
      <c r="M47" s="437"/>
      <c r="N47" s="311">
        <v>0.8</v>
      </c>
      <c r="O47" s="82"/>
      <c r="P47" s="82"/>
      <c r="Q47" s="82"/>
      <c r="S47" s="36"/>
    </row>
    <row r="48" spans="2:34" ht="15.75" customHeight="1">
      <c r="B48" s="434"/>
      <c r="C48" s="434"/>
      <c r="D48" s="434"/>
      <c r="E48" s="434"/>
      <c r="F48" s="82"/>
      <c r="G48" s="437" t="s">
        <v>46</v>
      </c>
      <c r="H48" s="437"/>
      <c r="I48" s="311">
        <v>1</v>
      </c>
      <c r="J48" s="208"/>
      <c r="K48" s="208"/>
      <c r="L48" s="437" t="s">
        <v>46</v>
      </c>
      <c r="M48" s="437"/>
      <c r="N48" s="311">
        <v>1</v>
      </c>
      <c r="O48" s="82"/>
      <c r="P48" s="82"/>
      <c r="Q48" s="82"/>
      <c r="S48" s="36"/>
    </row>
    <row r="49" spans="2:19" ht="5" customHeight="1">
      <c r="B49" s="287"/>
      <c r="C49" s="324"/>
      <c r="D49" s="324"/>
      <c r="E49" s="324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S49" s="36"/>
    </row>
    <row r="50" spans="2:19" ht="19" customHeight="1">
      <c r="B50" s="324" t="s">
        <v>279</v>
      </c>
      <c r="C50" s="324"/>
      <c r="D50" s="324"/>
      <c r="E50" s="324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</row>
    <row r="51" spans="2:19" ht="19" customHeight="1">
      <c r="B51" s="324"/>
      <c r="C51" s="324"/>
      <c r="D51" s="324"/>
      <c r="E51" s="324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</row>
    <row r="52" spans="2:19" ht="17" customHeight="1"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</row>
    <row r="53" spans="2:19"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</row>
    <row r="54" spans="2:19"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</row>
  </sheetData>
  <mergeCells count="73">
    <mergeCell ref="L18:N21"/>
    <mergeCell ref="L23:N26"/>
    <mergeCell ref="L28:N31"/>
    <mergeCell ref="L33:N36"/>
    <mergeCell ref="B33:E36"/>
    <mergeCell ref="B18:E21"/>
    <mergeCell ref="B23:E26"/>
    <mergeCell ref="B28:E31"/>
    <mergeCell ref="B38:E41"/>
    <mergeCell ref="G18:I21"/>
    <mergeCell ref="G23:I26"/>
    <mergeCell ref="G28:I31"/>
    <mergeCell ref="G33:I36"/>
    <mergeCell ref="G38:I41"/>
    <mergeCell ref="U35:X35"/>
    <mergeCell ref="U36:X36"/>
    <mergeCell ref="Z19:AA19"/>
    <mergeCell ref="Z20:AA20"/>
    <mergeCell ref="Z22:AA22"/>
    <mergeCell ref="Z23:AA23"/>
    <mergeCell ref="Z27:AA27"/>
    <mergeCell ref="U32:X32"/>
    <mergeCell ref="U33:X33"/>
    <mergeCell ref="U34:X34"/>
    <mergeCell ref="U19:V20"/>
    <mergeCell ref="U22:V23"/>
    <mergeCell ref="U27:V28"/>
    <mergeCell ref="AH22:AH23"/>
    <mergeCell ref="AH27:AH28"/>
    <mergeCell ref="AD27:AE27"/>
    <mergeCell ref="Z25:AA25"/>
    <mergeCell ref="AD25:AE25"/>
    <mergeCell ref="Z28:AA28"/>
    <mergeCell ref="AD28:AE28"/>
    <mergeCell ref="AD23:AE23"/>
    <mergeCell ref="AD22:AE22"/>
    <mergeCell ref="Z17:AA17"/>
    <mergeCell ref="AD17:AE17"/>
    <mergeCell ref="U9:U11"/>
    <mergeCell ref="W9:X9"/>
    <mergeCell ref="W10:X10"/>
    <mergeCell ref="W11:X11"/>
    <mergeCell ref="U13:X13"/>
    <mergeCell ref="Z13:AB13"/>
    <mergeCell ref="Z9:AB11"/>
    <mergeCell ref="AD9:AF11"/>
    <mergeCell ref="AD13:AF13"/>
    <mergeCell ref="Z15:AA15"/>
    <mergeCell ref="AD15:AE15"/>
    <mergeCell ref="Z16:AA16"/>
    <mergeCell ref="AD16:AE16"/>
    <mergeCell ref="AH19:AH20"/>
    <mergeCell ref="Z18:AA18"/>
    <mergeCell ref="AD18:AE18"/>
    <mergeCell ref="AD19:AE19"/>
    <mergeCell ref="AD20:AE20"/>
    <mergeCell ref="G4:I6"/>
    <mergeCell ref="L4:N6"/>
    <mergeCell ref="B8:E8"/>
    <mergeCell ref="P8:Q8"/>
    <mergeCell ref="G8:I16"/>
    <mergeCell ref="L8:N16"/>
    <mergeCell ref="B10:E14"/>
    <mergeCell ref="B44:D44"/>
    <mergeCell ref="G44:H44"/>
    <mergeCell ref="L44:M44"/>
    <mergeCell ref="B46:E48"/>
    <mergeCell ref="G46:H46"/>
    <mergeCell ref="L46:M46"/>
    <mergeCell ref="G47:H47"/>
    <mergeCell ref="L47:M47"/>
    <mergeCell ref="G48:H48"/>
    <mergeCell ref="L48:M48"/>
  </mergeCells>
  <conditionalFormatting sqref="G18 G23 G28 G33:I36 G38">
    <cfRule type="cellIs" dxfId="215" priority="1" operator="equal">
      <formula>0</formula>
    </cfRule>
  </conditionalFormatting>
  <conditionalFormatting sqref="G23 G18:I21 G28 G33 G38">
    <cfRule type="cellIs" dxfId="214" priority="8" operator="greaterThan">
      <formula>0.49</formula>
    </cfRule>
  </conditionalFormatting>
  <conditionalFormatting sqref="G18:I21 G23 G28 G33 G38">
    <cfRule type="cellIs" dxfId="213" priority="9" operator="lessThan">
      <formula>0.5</formula>
    </cfRule>
  </conditionalFormatting>
  <conditionalFormatting sqref="G18:I21">
    <cfRule type="expression" dxfId="212" priority="10">
      <formula>"Hvis;=&gt;50"</formula>
    </cfRule>
  </conditionalFormatting>
  <conditionalFormatting sqref="G23:I26">
    <cfRule type="cellIs" dxfId="211" priority="3" operator="lessThan">
      <formula>0.5</formula>
    </cfRule>
    <cfRule type="expression" dxfId="210" priority="4">
      <formula>"Hvis;=&gt;50"</formula>
    </cfRule>
  </conditionalFormatting>
  <conditionalFormatting sqref="I22 N22 I27 N27 I32 N32 I37 N37:N41">
    <cfRule type="expression" dxfId="209" priority="24">
      <formula>I22=5</formula>
    </cfRule>
    <cfRule type="expression" dxfId="208" priority="25">
      <formula>I22=4</formula>
    </cfRule>
    <cfRule type="expression" dxfId="207" priority="26">
      <formula>I22=3</formula>
    </cfRule>
    <cfRule type="expression" dxfId="206" priority="27">
      <formula>I22=2</formula>
    </cfRule>
    <cfRule type="expression" dxfId="205" priority="28">
      <formula>I22=1</formula>
    </cfRule>
  </conditionalFormatting>
  <conditionalFormatting sqref="P18:Q42">
    <cfRule type="expression" dxfId="204" priority="14">
      <formula>AND(P18&gt;=20,P18&lt;26)</formula>
    </cfRule>
    <cfRule type="expression" dxfId="203" priority="15">
      <formula>AND(P18&gt;=15,P18&lt;20)</formula>
    </cfRule>
    <cfRule type="expression" dxfId="202" priority="16">
      <formula>AND(P18&gt;=10,P18&lt;15)</formula>
    </cfRule>
    <cfRule type="expression" dxfId="201" priority="17">
      <formula>AND(P18&gt;=5,P18&lt;10)</formula>
    </cfRule>
    <cfRule type="expression" dxfId="200" priority="18">
      <formula>AND(P18&gt;=1, P18&lt;5)</formula>
    </cfRule>
  </conditionalFormatting>
  <pageMargins left="0.7" right="0.7" top="0.75" bottom="0.75" header="0.3" footer="0.3"/>
  <pageSetup paperSize="9" scale="4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F29E7-7590-46FE-8357-A4407A27E694}">
  <sheetPr>
    <tabColor theme="9" tint="0.59999389629810485"/>
    <pageSetUpPr fitToPage="1"/>
  </sheetPr>
  <dimension ref="B1:W257"/>
  <sheetViews>
    <sheetView showGridLines="0" zoomScale="88" zoomScaleNormal="88" zoomScalePageLayoutView="50" workbookViewId="0">
      <selection activeCell="AE30" sqref="AE30"/>
    </sheetView>
  </sheetViews>
  <sheetFormatPr baseColWidth="10" defaultColWidth="9.1640625" defaultRowHeight="17"/>
  <cols>
    <col min="1" max="1" width="9.1640625" style="1"/>
    <col min="2" max="2" width="23.33203125" style="4" customWidth="1"/>
    <col min="3" max="6" width="20.5" style="1" customWidth="1"/>
    <col min="7" max="7" width="20.5" style="27" customWidth="1"/>
    <col min="8" max="8" width="16.6640625" style="9" hidden="1" customWidth="1"/>
    <col min="9" max="9" width="15.33203125" style="9" hidden="1" customWidth="1"/>
    <col min="10" max="10" width="10.1640625" style="10" hidden="1" customWidth="1"/>
    <col min="11" max="11" width="11.5" style="9" hidden="1" customWidth="1"/>
    <col min="12" max="12" width="11" style="22" hidden="1" customWidth="1"/>
    <col min="13" max="13" width="11" style="9" hidden="1" customWidth="1"/>
    <col min="14" max="14" width="11" style="10" hidden="1" customWidth="1"/>
    <col min="15" max="15" width="1.83203125" style="22" hidden="1" customWidth="1"/>
    <col min="16" max="16" width="1.5" style="48" customWidth="1"/>
    <col min="17" max="19" width="9.1640625" style="1"/>
    <col min="20" max="20" width="16.33203125" style="1" bestFit="1" customWidth="1"/>
    <col min="21" max="16384" width="9.1640625" style="1"/>
  </cols>
  <sheetData>
    <row r="1" spans="2:23" customFormat="1" ht="16">
      <c r="P1" s="48"/>
    </row>
    <row r="2" spans="2:23" customFormat="1" ht="60" customHeight="1">
      <c r="B2" s="499" t="s">
        <v>271</v>
      </c>
      <c r="C2" s="499"/>
      <c r="D2" s="499"/>
      <c r="E2" s="499"/>
      <c r="F2" s="499"/>
      <c r="G2" s="499"/>
      <c r="H2" s="347"/>
      <c r="I2" s="347"/>
      <c r="J2" s="347"/>
      <c r="K2" s="347"/>
      <c r="L2" s="347"/>
      <c r="M2" s="347"/>
      <c r="N2" s="347"/>
      <c r="O2" s="347"/>
      <c r="P2" s="348"/>
      <c r="Q2" s="349"/>
      <c r="R2" s="350"/>
      <c r="S2" s="350"/>
      <c r="T2" s="337" t="s">
        <v>272</v>
      </c>
      <c r="U2" s="345"/>
      <c r="V2" s="344"/>
      <c r="W2" s="346"/>
    </row>
    <row r="3" spans="2:23" customFormat="1" ht="5" customHeight="1"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101"/>
      <c r="Q3" s="93"/>
      <c r="R3" s="93"/>
      <c r="S3" s="93"/>
      <c r="T3" s="93"/>
      <c r="U3" s="93"/>
      <c r="V3" s="93"/>
    </row>
    <row r="4" spans="2:23" customFormat="1" ht="18" customHeight="1">
      <c r="B4" s="353">
        <f>Forestillingsnummer</f>
        <v>0</v>
      </c>
      <c r="C4" s="356" t="str">
        <f>Forestillingstitel</f>
        <v>Orgia</v>
      </c>
      <c r="D4" s="353"/>
      <c r="E4" s="353"/>
      <c r="F4" s="353"/>
      <c r="G4" s="353"/>
      <c r="H4" s="364"/>
      <c r="I4" s="364"/>
      <c r="J4" s="365"/>
      <c r="K4" s="366"/>
      <c r="L4" s="366"/>
      <c r="M4" s="364"/>
      <c r="N4" s="367"/>
      <c r="O4" s="368"/>
      <c r="P4" s="369"/>
      <c r="Q4" s="508" t="s">
        <v>59</v>
      </c>
      <c r="R4" s="508"/>
      <c r="S4" s="508"/>
      <c r="T4" s="508"/>
      <c r="U4" s="508"/>
      <c r="V4" s="508"/>
      <c r="W4" s="508"/>
    </row>
    <row r="5" spans="2:23" customFormat="1" ht="18" customHeight="1">
      <c r="B5" s="353"/>
      <c r="C5" s="356" t="str">
        <f>KUNSTART</f>
        <v>Opera</v>
      </c>
      <c r="D5" s="353"/>
      <c r="E5" s="353"/>
      <c r="F5" s="353"/>
      <c r="G5" s="353"/>
      <c r="H5" s="364"/>
      <c r="I5" s="364"/>
      <c r="J5" s="365"/>
      <c r="K5" s="366"/>
      <c r="L5" s="366"/>
      <c r="M5" s="364"/>
      <c r="N5" s="367"/>
      <c r="O5" s="368"/>
      <c r="P5" s="369"/>
      <c r="Q5" s="370"/>
      <c r="R5" s="355" t="s">
        <v>48</v>
      </c>
      <c r="S5" s="355"/>
      <c r="T5" s="371"/>
      <c r="U5" s="372"/>
      <c r="V5" s="372"/>
      <c r="W5" s="372"/>
    </row>
    <row r="6" spans="2:23" customFormat="1" ht="18" customHeight="1">
      <c r="B6" s="353" t="s">
        <v>22</v>
      </c>
      <c r="C6" s="356" t="str">
        <f>sæson</f>
        <v>2022/23</v>
      </c>
      <c r="D6" s="353"/>
      <c r="E6" s="353"/>
      <c r="F6" s="353"/>
      <c r="G6" s="353"/>
      <c r="H6" s="364"/>
      <c r="I6" s="364"/>
      <c r="J6" s="365"/>
      <c r="K6" s="366"/>
      <c r="L6" s="366"/>
      <c r="M6" s="364"/>
      <c r="N6" s="367"/>
      <c r="O6" s="368"/>
      <c r="P6" s="369"/>
      <c r="Q6" s="508" t="s">
        <v>49</v>
      </c>
      <c r="R6" s="508"/>
      <c r="S6" s="508"/>
      <c r="T6" s="439">
        <f>Produktionsleder</f>
        <v>0</v>
      </c>
      <c r="U6" s="439"/>
      <c r="V6" s="439"/>
      <c r="W6" s="373"/>
    </row>
    <row r="7" spans="2:23" ht="4.5" customHeight="1">
      <c r="B7" s="105"/>
      <c r="C7" s="509"/>
      <c r="D7" s="509"/>
      <c r="E7" s="509"/>
      <c r="F7" s="509"/>
      <c r="G7" s="509"/>
      <c r="H7" s="102"/>
      <c r="I7" s="102"/>
      <c r="J7" s="103"/>
      <c r="K7" s="102"/>
      <c r="L7" s="104"/>
      <c r="M7" s="102"/>
      <c r="N7" s="103"/>
      <c r="O7" s="104"/>
      <c r="P7" s="101"/>
      <c r="Q7" s="93"/>
      <c r="R7" s="93"/>
      <c r="S7" s="93"/>
      <c r="T7" s="93"/>
      <c r="U7" s="93"/>
      <c r="V7" s="93"/>
    </row>
    <row r="8" spans="2:23" ht="4.5" customHeight="1">
      <c r="B8" s="108"/>
      <c r="C8" s="93"/>
      <c r="D8" s="93"/>
      <c r="E8" s="93"/>
      <c r="F8" s="107"/>
      <c r="G8" s="107"/>
      <c r="H8" s="102"/>
      <c r="I8" s="102"/>
      <c r="J8" s="103"/>
      <c r="K8" s="102"/>
      <c r="L8" s="104"/>
      <c r="M8" s="102"/>
      <c r="N8" s="103"/>
      <c r="O8" s="104"/>
      <c r="P8" s="101"/>
      <c r="Q8" s="93"/>
      <c r="R8" s="93"/>
      <c r="S8" s="93"/>
      <c r="T8" s="93"/>
      <c r="U8" s="93"/>
      <c r="V8" s="93"/>
    </row>
    <row r="9" spans="2:23" ht="4.5" customHeight="1">
      <c r="B9" s="108"/>
      <c r="C9" s="93"/>
      <c r="D9" s="93"/>
      <c r="E9" s="93"/>
      <c r="F9" s="93"/>
      <c r="G9" s="109"/>
      <c r="H9" s="102"/>
      <c r="I9" s="102"/>
      <c r="J9" s="103"/>
      <c r="K9" s="102"/>
      <c r="L9" s="104"/>
      <c r="M9" s="102"/>
      <c r="N9" s="103"/>
      <c r="O9" s="104"/>
      <c r="P9" s="101"/>
      <c r="Q9" s="93"/>
      <c r="R9" s="93"/>
      <c r="S9" s="93"/>
      <c r="T9" s="93"/>
      <c r="U9" s="93"/>
      <c r="V9" s="93"/>
    </row>
    <row r="10" spans="2:23">
      <c r="B10" s="108"/>
      <c r="C10" s="93"/>
      <c r="D10" s="93"/>
      <c r="E10" s="93"/>
      <c r="F10" s="93"/>
      <c r="G10" s="109"/>
      <c r="H10" s="102"/>
      <c r="I10" s="102"/>
      <c r="J10" s="103"/>
      <c r="K10" s="102"/>
      <c r="L10" s="104"/>
      <c r="M10" s="102"/>
      <c r="N10" s="103"/>
      <c r="O10" s="104"/>
      <c r="P10" s="101"/>
      <c r="Q10" s="93"/>
      <c r="R10" s="93"/>
      <c r="S10" s="93"/>
      <c r="T10" s="93"/>
      <c r="U10" s="93"/>
      <c r="V10" s="93"/>
    </row>
    <row r="11" spans="2:23">
      <c r="B11" s="108"/>
      <c r="C11" s="93"/>
      <c r="D11" s="93"/>
      <c r="E11" s="93"/>
      <c r="F11" s="93"/>
      <c r="G11" s="109"/>
      <c r="H11" s="102"/>
      <c r="I11" s="102"/>
      <c r="J11" s="103"/>
      <c r="K11" s="102"/>
      <c r="L11" s="104"/>
      <c r="M11" s="102"/>
      <c r="N11" s="103"/>
      <c r="O11" s="104"/>
      <c r="P11" s="101"/>
      <c r="Q11" s="93"/>
      <c r="R11" s="93"/>
      <c r="S11" s="93"/>
      <c r="T11" s="93"/>
      <c r="U11" s="93"/>
      <c r="V11" s="93"/>
    </row>
    <row r="12" spans="2:23">
      <c r="B12" s="108"/>
      <c r="C12" s="93"/>
      <c r="D12" s="93"/>
      <c r="E12" s="93"/>
      <c r="F12" s="93"/>
      <c r="G12" s="109"/>
      <c r="H12" s="102"/>
      <c r="I12" s="102"/>
      <c r="J12" s="103"/>
      <c r="K12" s="102"/>
      <c r="L12" s="104"/>
      <c r="M12" s="102"/>
      <c r="N12" s="103"/>
      <c r="O12" s="104"/>
      <c r="P12" s="101"/>
      <c r="Q12" s="93"/>
      <c r="R12" s="93"/>
      <c r="S12" s="93"/>
      <c r="T12" s="93"/>
      <c r="U12" s="93"/>
      <c r="V12" s="93"/>
    </row>
    <row r="13" spans="2:23">
      <c r="B13" s="108"/>
      <c r="C13" s="93"/>
      <c r="D13" s="93"/>
      <c r="E13" s="93"/>
      <c r="F13" s="93"/>
      <c r="G13" s="109"/>
      <c r="H13" s="102"/>
      <c r="I13" s="102"/>
      <c r="J13" s="103"/>
      <c r="K13" s="102"/>
      <c r="L13" s="104"/>
      <c r="M13" s="102"/>
      <c r="N13" s="103"/>
      <c r="O13" s="104"/>
      <c r="P13" s="101"/>
      <c r="Q13" s="93"/>
      <c r="R13" s="93"/>
      <c r="S13" s="93"/>
      <c r="T13" s="93"/>
      <c r="U13" s="93"/>
      <c r="V13" s="93"/>
    </row>
    <row r="14" spans="2:23">
      <c r="B14" s="108"/>
      <c r="C14" s="93"/>
      <c r="D14" s="93"/>
      <c r="E14" s="93"/>
      <c r="F14" s="93"/>
      <c r="G14" s="109"/>
      <c r="H14" s="102"/>
      <c r="I14" s="102"/>
      <c r="J14" s="103"/>
      <c r="K14" s="102"/>
      <c r="L14" s="104"/>
      <c r="M14" s="102"/>
      <c r="N14" s="103"/>
      <c r="O14" s="104"/>
      <c r="P14" s="101"/>
      <c r="Q14" s="93"/>
      <c r="R14" s="93"/>
      <c r="S14" s="93"/>
      <c r="T14" s="93"/>
      <c r="U14" s="93"/>
      <c r="V14" s="93"/>
    </row>
    <row r="15" spans="2:23" ht="16.5" customHeight="1">
      <c r="B15" s="108"/>
      <c r="C15" s="93"/>
      <c r="D15" s="93"/>
      <c r="E15" s="93"/>
      <c r="F15" s="93"/>
      <c r="G15" s="109"/>
      <c r="H15" s="102"/>
      <c r="I15" s="102"/>
      <c r="J15" s="103"/>
      <c r="K15" s="102"/>
      <c r="L15" s="104"/>
      <c r="M15" s="102"/>
      <c r="N15" s="103"/>
      <c r="O15" s="104"/>
      <c r="P15" s="101"/>
      <c r="Q15" s="93"/>
      <c r="R15" s="93"/>
      <c r="S15" s="93"/>
      <c r="T15" s="93"/>
      <c r="U15" s="93"/>
      <c r="V15" s="93"/>
    </row>
    <row r="16" spans="2:23" ht="16.5" customHeight="1">
      <c r="B16" s="108"/>
      <c r="C16" s="93"/>
      <c r="D16" s="93"/>
      <c r="E16" s="93"/>
      <c r="F16" s="93"/>
      <c r="G16" s="109"/>
      <c r="H16" s="102"/>
      <c r="I16" s="102"/>
      <c r="J16" s="103"/>
      <c r="K16" s="102"/>
      <c r="L16" s="104"/>
      <c r="M16" s="102"/>
      <c r="N16" s="103"/>
      <c r="O16" s="104"/>
      <c r="P16" s="101"/>
      <c r="Q16" s="93"/>
      <c r="R16" s="93"/>
      <c r="S16" s="93"/>
      <c r="T16" s="93"/>
      <c r="U16" s="93"/>
      <c r="V16" s="93"/>
    </row>
    <row r="17" spans="2:22">
      <c r="B17" s="108"/>
      <c r="C17" s="93"/>
      <c r="D17" s="93"/>
      <c r="E17" s="93"/>
      <c r="F17" s="93"/>
      <c r="G17" s="109"/>
      <c r="H17" s="102"/>
      <c r="I17" s="102"/>
      <c r="J17" s="103"/>
      <c r="K17" s="102"/>
      <c r="L17" s="104"/>
      <c r="M17" s="102"/>
      <c r="N17" s="103"/>
      <c r="O17" s="104"/>
      <c r="P17" s="101"/>
      <c r="Q17" s="93"/>
      <c r="R17" s="93"/>
      <c r="S17" s="93"/>
      <c r="T17" s="93"/>
      <c r="U17" s="93"/>
      <c r="V17" s="93"/>
    </row>
    <row r="18" spans="2:22">
      <c r="B18" s="108"/>
      <c r="C18" s="93"/>
      <c r="D18" s="93"/>
      <c r="E18" s="93"/>
      <c r="F18" s="93"/>
      <c r="G18" s="109"/>
      <c r="H18" s="110"/>
      <c r="I18" s="102"/>
      <c r="J18" s="103"/>
      <c r="K18" s="102"/>
      <c r="L18" s="104"/>
      <c r="M18" s="102"/>
      <c r="N18" s="103"/>
      <c r="O18" s="104"/>
      <c r="P18" s="101"/>
      <c r="Q18" s="93"/>
      <c r="R18" s="93"/>
      <c r="S18" s="93"/>
      <c r="T18" s="93"/>
      <c r="U18" s="93"/>
      <c r="V18" s="93"/>
    </row>
    <row r="19" spans="2:22" s="2" customFormat="1">
      <c r="B19" s="111"/>
      <c r="C19" s="251">
        <f>SUM(C27:C47)</f>
        <v>0</v>
      </c>
      <c r="D19" s="252">
        <f>SUM(D27:D47)</f>
        <v>0</v>
      </c>
      <c r="E19" s="253">
        <f>SUM(E27:E47)</f>
        <v>0</v>
      </c>
      <c r="F19" s="254">
        <f>SUM(F27:F47)</f>
        <v>0</v>
      </c>
      <c r="G19" s="255">
        <f>SUM(G27:G47)</f>
        <v>0</v>
      </c>
      <c r="H19" s="110"/>
      <c r="I19" s="112"/>
      <c r="J19" s="113"/>
      <c r="K19" s="114"/>
      <c r="L19" s="114"/>
      <c r="M19" s="114"/>
      <c r="N19" s="114"/>
      <c r="O19" s="114"/>
      <c r="P19" s="101"/>
      <c r="Q19" s="115"/>
      <c r="R19" s="115"/>
      <c r="S19" s="115"/>
      <c r="T19" s="115"/>
      <c r="U19" s="115"/>
      <c r="V19" s="115"/>
    </row>
    <row r="20" spans="2:22" ht="5.25" customHeight="1">
      <c r="B20" s="108"/>
      <c r="C20" s="93"/>
      <c r="D20" s="93"/>
      <c r="E20" s="93"/>
      <c r="F20" s="93"/>
      <c r="G20" s="102"/>
      <c r="H20" s="102"/>
      <c r="I20" s="102"/>
      <c r="J20" s="103"/>
      <c r="K20" s="102"/>
      <c r="L20" s="104"/>
      <c r="M20" s="102"/>
      <c r="N20" s="103"/>
      <c r="O20" s="104"/>
      <c r="P20" s="101"/>
      <c r="Q20" s="93"/>
      <c r="R20" s="93"/>
      <c r="S20" s="93"/>
      <c r="T20" s="93"/>
      <c r="U20" s="93"/>
      <c r="V20" s="93"/>
    </row>
    <row r="21" spans="2:22" s="6" customFormat="1" ht="30">
      <c r="B21" s="256" t="s">
        <v>50</v>
      </c>
      <c r="C21" s="257" t="s">
        <v>23</v>
      </c>
      <c r="D21" s="257" t="s">
        <v>24</v>
      </c>
      <c r="E21" s="257" t="s">
        <v>25</v>
      </c>
      <c r="F21" s="257" t="s">
        <v>26</v>
      </c>
      <c r="G21" s="257" t="s">
        <v>51</v>
      </c>
      <c r="H21" s="116"/>
      <c r="I21" s="116"/>
      <c r="J21" s="117"/>
      <c r="K21" s="116"/>
      <c r="L21" s="118"/>
      <c r="M21" s="116"/>
      <c r="N21" s="117"/>
      <c r="O21" s="118"/>
      <c r="P21" s="101"/>
      <c r="Q21" s="119"/>
      <c r="R21" s="119"/>
      <c r="S21" s="119"/>
      <c r="T21" s="119"/>
      <c r="U21" s="119"/>
      <c r="V21" s="119"/>
    </row>
    <row r="22" spans="2:22" s="4" customFormat="1" ht="16">
      <c r="B22" s="242"/>
      <c r="C22" s="505" t="s">
        <v>52</v>
      </c>
      <c r="D22" s="505" t="s">
        <v>53</v>
      </c>
      <c r="E22" s="505" t="s">
        <v>54</v>
      </c>
      <c r="F22" s="505" t="s">
        <v>55</v>
      </c>
      <c r="G22" s="505" t="s">
        <v>56</v>
      </c>
      <c r="H22" s="102"/>
      <c r="I22" s="102"/>
      <c r="J22" s="103"/>
      <c r="K22" s="102"/>
      <c r="L22" s="104"/>
      <c r="M22" s="102"/>
      <c r="N22" s="103"/>
      <c r="O22" s="104"/>
      <c r="P22" s="101"/>
      <c r="Q22" s="108"/>
      <c r="R22" s="108"/>
      <c r="S22" s="108"/>
      <c r="T22" s="108"/>
      <c r="U22" s="108"/>
      <c r="V22" s="108"/>
    </row>
    <row r="23" spans="2:22" s="4" customFormat="1" ht="16">
      <c r="B23" s="242"/>
      <c r="C23" s="510"/>
      <c r="D23" s="510"/>
      <c r="E23" s="506"/>
      <c r="F23" s="506"/>
      <c r="G23" s="506"/>
      <c r="H23" s="102"/>
      <c r="I23" s="102"/>
      <c r="J23" s="103"/>
      <c r="K23" s="102"/>
      <c r="L23" s="104"/>
      <c r="M23" s="102"/>
      <c r="N23" s="103"/>
      <c r="O23" s="104"/>
      <c r="P23" s="101"/>
      <c r="Q23" s="108"/>
      <c r="R23" s="108"/>
      <c r="S23" s="108"/>
      <c r="T23" s="108"/>
      <c r="U23" s="108"/>
      <c r="V23" s="108"/>
    </row>
    <row r="24" spans="2:22" s="4" customFormat="1" ht="16.5" customHeight="1" thickBot="1">
      <c r="B24" s="242"/>
      <c r="C24" s="510"/>
      <c r="D24" s="510"/>
      <c r="E24" s="506"/>
      <c r="F24" s="506"/>
      <c r="G24" s="506"/>
      <c r="H24" s="102"/>
      <c r="I24" s="102"/>
      <c r="J24" s="103"/>
      <c r="K24" s="102"/>
      <c r="L24" s="104"/>
      <c r="M24" s="102"/>
      <c r="N24" s="103"/>
      <c r="O24" s="104"/>
      <c r="P24" s="101"/>
      <c r="Q24" s="108"/>
      <c r="R24" s="108"/>
      <c r="S24" s="108"/>
      <c r="T24" s="108"/>
      <c r="U24" s="108"/>
      <c r="V24" s="108"/>
    </row>
    <row r="25" spans="2:22" s="4" customFormat="1" ht="24" customHeight="1" thickBot="1">
      <c r="B25" s="242"/>
      <c r="C25" s="511"/>
      <c r="D25" s="511"/>
      <c r="E25" s="507"/>
      <c r="F25" s="507"/>
      <c r="G25" s="507"/>
      <c r="H25" s="512" t="s">
        <v>11</v>
      </c>
      <c r="I25" s="513"/>
      <c r="J25" s="513"/>
      <c r="K25" s="513"/>
      <c r="L25" s="513"/>
      <c r="M25" s="513"/>
      <c r="N25" s="513"/>
      <c r="O25" s="514"/>
      <c r="P25" s="101"/>
      <c r="Q25" s="108"/>
      <c r="R25" s="108"/>
      <c r="S25" s="108"/>
      <c r="T25" s="108"/>
      <c r="U25" s="108"/>
      <c r="V25" s="108"/>
    </row>
    <row r="26" spans="2:22" s="4" customFormat="1" ht="16">
      <c r="B26" s="108"/>
      <c r="C26" s="120"/>
      <c r="D26" s="120"/>
      <c r="E26" s="120"/>
      <c r="F26" s="120"/>
      <c r="G26" s="121"/>
      <c r="H26" s="504" t="s">
        <v>4</v>
      </c>
      <c r="I26" s="504"/>
      <c r="J26" s="503" t="s">
        <v>3</v>
      </c>
      <c r="K26" s="504"/>
      <c r="L26" s="504"/>
      <c r="M26" s="500" t="s">
        <v>10</v>
      </c>
      <c r="N26" s="501"/>
      <c r="O26" s="502"/>
      <c r="P26" s="101"/>
      <c r="Q26" s="108"/>
      <c r="R26" s="108"/>
      <c r="S26" s="108"/>
      <c r="T26" s="108"/>
      <c r="U26" s="108"/>
      <c r="V26" s="108"/>
    </row>
    <row r="27" spans="2:22" ht="30" customHeight="1">
      <c r="B27" s="258" t="s">
        <v>57</v>
      </c>
      <c r="C27" s="122"/>
      <c r="D27" s="122"/>
      <c r="E27" s="122"/>
      <c r="F27" s="122"/>
      <c r="G27" s="123"/>
      <c r="H27" s="124" t="s">
        <v>0</v>
      </c>
      <c r="I27" s="124" t="s">
        <v>1</v>
      </c>
      <c r="J27" s="124" t="s">
        <v>8</v>
      </c>
      <c r="K27" s="124" t="s">
        <v>1</v>
      </c>
      <c r="L27" s="125" t="s">
        <v>2</v>
      </c>
      <c r="M27" s="124" t="s">
        <v>5</v>
      </c>
      <c r="N27" s="124" t="s">
        <v>7</v>
      </c>
      <c r="O27" s="125" t="s">
        <v>6</v>
      </c>
      <c r="P27" s="101"/>
      <c r="Q27" s="93"/>
      <c r="R27" s="93"/>
      <c r="S27" s="93"/>
      <c r="T27" s="93"/>
      <c r="U27" s="93"/>
      <c r="V27" s="93"/>
    </row>
    <row r="28" spans="2:22" ht="19">
      <c r="B28" s="259" t="s">
        <v>58</v>
      </c>
      <c r="C28" s="127"/>
      <c r="D28" s="127"/>
      <c r="E28" s="127"/>
      <c r="F28" s="127"/>
      <c r="G28" s="128"/>
      <c r="H28" s="129"/>
      <c r="I28" s="129"/>
      <c r="J28" s="130"/>
      <c r="K28" s="129"/>
      <c r="L28" s="131">
        <v>40</v>
      </c>
      <c r="M28" s="129"/>
      <c r="N28" s="130"/>
      <c r="O28" s="131"/>
      <c r="P28" s="101"/>
      <c r="Q28" s="93"/>
      <c r="R28" s="93"/>
      <c r="S28" s="93"/>
      <c r="T28" s="93"/>
      <c r="U28" s="93"/>
      <c r="V28" s="93"/>
    </row>
    <row r="29" spans="2:22">
      <c r="B29" s="138"/>
      <c r="C29" s="127"/>
      <c r="D29" s="127"/>
      <c r="E29" s="127"/>
      <c r="F29" s="136"/>
      <c r="G29" s="128"/>
      <c r="H29" s="129"/>
      <c r="I29" s="129"/>
      <c r="J29" s="130"/>
      <c r="K29" s="129"/>
      <c r="L29" s="131"/>
      <c r="M29" s="129"/>
      <c r="N29" s="130"/>
      <c r="O29" s="131"/>
      <c r="P29" s="101"/>
      <c r="Q29" s="93"/>
      <c r="R29" s="93"/>
      <c r="S29" s="93"/>
      <c r="T29" s="93"/>
      <c r="U29" s="93"/>
      <c r="V29" s="93"/>
    </row>
    <row r="30" spans="2:22">
      <c r="B30" s="138"/>
      <c r="C30" s="127"/>
      <c r="D30" s="127"/>
      <c r="E30" s="127"/>
      <c r="F30" s="127"/>
      <c r="G30" s="128"/>
      <c r="H30" s="129"/>
      <c r="I30" s="129"/>
      <c r="J30" s="130"/>
      <c r="K30" s="129"/>
      <c r="L30" s="131"/>
      <c r="M30" s="129"/>
      <c r="N30" s="130"/>
      <c r="O30" s="131"/>
      <c r="P30" s="101"/>
      <c r="Q30" s="93"/>
      <c r="R30" s="93"/>
      <c r="S30" s="93"/>
      <c r="T30" s="93"/>
      <c r="U30" s="93"/>
      <c r="V30" s="93"/>
    </row>
    <row r="31" spans="2:22">
      <c r="B31" s="138"/>
      <c r="C31" s="127"/>
      <c r="D31" s="127"/>
      <c r="E31" s="127"/>
      <c r="F31" s="136"/>
      <c r="G31" s="128"/>
      <c r="H31" s="129"/>
      <c r="I31" s="129"/>
      <c r="J31" s="130"/>
      <c r="K31" s="129"/>
      <c r="L31" s="131"/>
      <c r="M31" s="129"/>
      <c r="N31" s="130"/>
      <c r="O31" s="131"/>
      <c r="P31" s="101"/>
      <c r="Q31" s="93"/>
      <c r="R31" s="93"/>
      <c r="S31" s="93"/>
      <c r="T31" s="93"/>
      <c r="U31" s="93"/>
      <c r="V31" s="93"/>
    </row>
    <row r="32" spans="2:22">
      <c r="B32" s="138"/>
      <c r="C32" s="127"/>
      <c r="D32" s="136"/>
      <c r="E32" s="127"/>
      <c r="F32" s="127"/>
      <c r="G32" s="128"/>
      <c r="H32" s="129"/>
      <c r="I32" s="129"/>
      <c r="J32" s="130"/>
      <c r="K32" s="129"/>
      <c r="L32" s="131"/>
      <c r="M32" s="129"/>
      <c r="N32" s="130"/>
      <c r="O32" s="131"/>
      <c r="P32" s="101"/>
      <c r="Q32" s="93"/>
      <c r="R32" s="93"/>
      <c r="S32" s="93"/>
      <c r="T32" s="93"/>
      <c r="U32" s="93"/>
      <c r="V32" s="93"/>
    </row>
    <row r="33" spans="2:22" ht="16.5" customHeight="1">
      <c r="B33" s="126"/>
      <c r="C33" s="127"/>
      <c r="D33" s="127"/>
      <c r="E33" s="127"/>
      <c r="F33" s="127"/>
      <c r="G33" s="128"/>
      <c r="H33" s="129"/>
      <c r="I33" s="129"/>
      <c r="J33" s="130"/>
      <c r="K33" s="129"/>
      <c r="L33" s="131"/>
      <c r="M33" s="129"/>
      <c r="N33" s="130"/>
      <c r="O33" s="131"/>
      <c r="P33" s="101"/>
      <c r="Q33" s="93"/>
      <c r="R33" s="93"/>
      <c r="S33" s="93"/>
      <c r="T33" s="93"/>
      <c r="U33" s="93"/>
      <c r="V33" s="93"/>
    </row>
    <row r="34" spans="2:22" ht="16.5" customHeight="1">
      <c r="B34" s="126"/>
      <c r="C34" s="127"/>
      <c r="D34" s="127"/>
      <c r="E34" s="127"/>
      <c r="F34" s="127"/>
      <c r="G34" s="128"/>
      <c r="H34" s="129"/>
      <c r="I34" s="132"/>
      <c r="J34" s="130"/>
      <c r="K34" s="129"/>
      <c r="L34" s="131"/>
      <c r="M34" s="129"/>
      <c r="N34" s="130"/>
      <c r="O34" s="131"/>
      <c r="P34" s="101"/>
      <c r="Q34" s="93"/>
      <c r="R34" s="93"/>
      <c r="S34" s="93"/>
      <c r="T34" s="93"/>
      <c r="U34" s="93"/>
      <c r="V34" s="93"/>
    </row>
    <row r="35" spans="2:22">
      <c r="B35" s="126"/>
      <c r="C35" s="127"/>
      <c r="D35" s="127"/>
      <c r="E35" s="127"/>
      <c r="F35" s="127"/>
      <c r="G35" s="128"/>
      <c r="H35" s="129"/>
      <c r="I35" s="129"/>
      <c r="J35" s="130"/>
      <c r="K35" s="129"/>
      <c r="L35" s="131"/>
      <c r="M35" s="129"/>
      <c r="N35" s="130" t="s">
        <v>9</v>
      </c>
      <c r="O35" s="131"/>
      <c r="P35" s="101"/>
      <c r="Q35" s="93"/>
      <c r="R35" s="93"/>
      <c r="S35" s="93"/>
      <c r="T35" s="93"/>
      <c r="U35" s="93"/>
      <c r="V35" s="93"/>
    </row>
    <row r="36" spans="2:22">
      <c r="B36" s="126"/>
      <c r="C36" s="127"/>
      <c r="D36" s="127"/>
      <c r="E36" s="127"/>
      <c r="F36" s="127"/>
      <c r="G36" s="128"/>
      <c r="H36" s="129"/>
      <c r="I36" s="129"/>
      <c r="J36" s="130"/>
      <c r="K36" s="129"/>
      <c r="L36" s="131">
        <v>6</v>
      </c>
      <c r="M36" s="129"/>
      <c r="N36" s="130"/>
      <c r="O36" s="131">
        <v>6</v>
      </c>
      <c r="P36" s="101"/>
      <c r="Q36" s="93"/>
      <c r="R36" s="93"/>
      <c r="S36" s="93"/>
      <c r="T36" s="93"/>
      <c r="U36" s="93"/>
      <c r="V36" s="93"/>
    </row>
    <row r="37" spans="2:22">
      <c r="B37" s="126"/>
      <c r="C37" s="127"/>
      <c r="D37" s="127"/>
      <c r="E37" s="127"/>
      <c r="F37" s="127"/>
      <c r="G37" s="128"/>
      <c r="H37" s="129"/>
      <c r="I37" s="129"/>
      <c r="J37" s="130"/>
      <c r="K37" s="129"/>
      <c r="L37" s="131">
        <v>40</v>
      </c>
      <c r="M37" s="129"/>
      <c r="N37" s="130" t="s">
        <v>9</v>
      </c>
      <c r="O37" s="131"/>
      <c r="P37" s="101"/>
      <c r="Q37" s="93"/>
      <c r="R37" s="93"/>
      <c r="S37" s="133"/>
      <c r="T37" s="133"/>
      <c r="U37" s="93"/>
      <c r="V37" s="93"/>
    </row>
    <row r="38" spans="2:22">
      <c r="B38" s="126"/>
      <c r="C38" s="127"/>
      <c r="D38" s="127"/>
      <c r="E38" s="127"/>
      <c r="F38" s="127"/>
      <c r="G38" s="128"/>
      <c r="H38" s="134"/>
      <c r="I38" s="134"/>
      <c r="J38" s="135"/>
      <c r="K38" s="134"/>
      <c r="L38" s="114"/>
      <c r="M38" s="134"/>
      <c r="N38" s="135"/>
      <c r="O38" s="114"/>
      <c r="P38" s="101"/>
      <c r="Q38" s="93"/>
      <c r="R38" s="93"/>
      <c r="S38" s="93"/>
      <c r="T38" s="93"/>
      <c r="U38" s="93"/>
      <c r="V38" s="93"/>
    </row>
    <row r="39" spans="2:22">
      <c r="B39" s="126"/>
      <c r="C39" s="127"/>
      <c r="D39" s="127"/>
      <c r="E39" s="127"/>
      <c r="F39" s="127"/>
      <c r="G39" s="128"/>
      <c r="H39" s="134"/>
      <c r="I39" s="134"/>
      <c r="J39" s="135"/>
      <c r="K39" s="134"/>
      <c r="L39" s="114"/>
      <c r="M39" s="134"/>
      <c r="N39" s="135"/>
      <c r="O39" s="114"/>
      <c r="P39" s="101"/>
      <c r="Q39" s="93"/>
      <c r="R39" s="93"/>
      <c r="S39" s="93"/>
      <c r="T39" s="93"/>
      <c r="U39" s="93"/>
      <c r="V39" s="93"/>
    </row>
    <row r="40" spans="2:22">
      <c r="B40" s="126"/>
      <c r="C40" s="127"/>
      <c r="D40" s="127"/>
      <c r="E40" s="127"/>
      <c r="F40" s="127"/>
      <c r="G40" s="128"/>
      <c r="H40" s="134"/>
      <c r="I40" s="134"/>
      <c r="J40" s="135"/>
      <c r="K40" s="134"/>
      <c r="L40" s="114"/>
      <c r="M40" s="134"/>
      <c r="N40" s="135"/>
      <c r="O40" s="114"/>
      <c r="P40" s="101"/>
      <c r="Q40" s="93"/>
      <c r="R40" s="93"/>
      <c r="S40" s="93"/>
      <c r="T40" s="93"/>
      <c r="U40" s="93"/>
      <c r="V40" s="93"/>
    </row>
    <row r="41" spans="2:22">
      <c r="B41" s="126"/>
      <c r="C41" s="127"/>
      <c r="D41" s="127"/>
      <c r="E41" s="127"/>
      <c r="F41" s="127"/>
      <c r="G41" s="128"/>
      <c r="H41" s="134"/>
      <c r="I41" s="134"/>
      <c r="J41" s="135"/>
      <c r="K41" s="134"/>
      <c r="L41" s="114"/>
      <c r="M41" s="134"/>
      <c r="N41" s="135"/>
      <c r="O41" s="114"/>
      <c r="P41" s="101"/>
      <c r="Q41" s="93"/>
      <c r="R41" s="93"/>
      <c r="S41" s="93"/>
      <c r="T41" s="93"/>
      <c r="U41" s="93"/>
      <c r="V41" s="93"/>
    </row>
    <row r="42" spans="2:22">
      <c r="B42" s="126"/>
      <c r="C42" s="127"/>
      <c r="D42" s="127"/>
      <c r="E42" s="127"/>
      <c r="F42" s="127"/>
      <c r="G42" s="128"/>
      <c r="H42" s="134"/>
      <c r="I42" s="134"/>
      <c r="J42" s="135"/>
      <c r="K42" s="134"/>
      <c r="L42" s="114"/>
      <c r="M42" s="134"/>
      <c r="N42" s="135"/>
      <c r="O42" s="114"/>
      <c r="P42" s="101"/>
      <c r="Q42" s="93"/>
      <c r="R42" s="93"/>
      <c r="S42" s="93"/>
      <c r="T42" s="93"/>
      <c r="U42" s="93"/>
      <c r="V42" s="93"/>
    </row>
    <row r="43" spans="2:22">
      <c r="B43" s="126"/>
      <c r="C43" s="127"/>
      <c r="D43" s="127"/>
      <c r="E43" s="127"/>
      <c r="F43" s="127"/>
      <c r="G43" s="128"/>
      <c r="H43" s="134"/>
      <c r="I43" s="134"/>
      <c r="J43" s="135"/>
      <c r="K43" s="134"/>
      <c r="L43" s="114"/>
      <c r="M43" s="134"/>
      <c r="N43" s="135"/>
      <c r="O43" s="114"/>
      <c r="P43" s="101"/>
      <c r="Q43" s="93"/>
      <c r="R43" s="93"/>
      <c r="S43" s="93"/>
      <c r="T43" s="93"/>
      <c r="U43" s="93"/>
      <c r="V43" s="93"/>
    </row>
    <row r="44" spans="2:22">
      <c r="B44" s="126"/>
      <c r="C44" s="127"/>
      <c r="D44" s="127"/>
      <c r="E44" s="127"/>
      <c r="F44" s="127"/>
      <c r="G44" s="128"/>
      <c r="H44" s="134"/>
      <c r="I44" s="134"/>
      <c r="J44" s="135"/>
      <c r="K44" s="134"/>
      <c r="L44" s="114"/>
      <c r="M44" s="134"/>
      <c r="N44" s="135"/>
      <c r="O44" s="114"/>
      <c r="P44" s="101"/>
      <c r="Q44" s="93"/>
      <c r="R44" s="93"/>
      <c r="S44" s="93"/>
      <c r="T44" s="93"/>
      <c r="U44" s="93"/>
      <c r="V44" s="93"/>
    </row>
    <row r="45" spans="2:22">
      <c r="B45" s="126"/>
      <c r="C45" s="136"/>
      <c r="D45" s="136"/>
      <c r="E45" s="136"/>
      <c r="F45" s="136"/>
      <c r="G45" s="137"/>
      <c r="H45" s="134"/>
      <c r="I45" s="134"/>
      <c r="J45" s="135"/>
      <c r="K45" s="134"/>
      <c r="L45" s="114"/>
      <c r="M45" s="134"/>
      <c r="N45" s="135"/>
      <c r="O45" s="114"/>
      <c r="P45" s="101"/>
      <c r="Q45" s="93"/>
      <c r="R45" s="93"/>
      <c r="S45" s="93"/>
      <c r="T45" s="93"/>
      <c r="U45" s="93"/>
      <c r="V45" s="93"/>
    </row>
    <row r="46" spans="2:22">
      <c r="B46" s="126"/>
      <c r="C46" s="136"/>
      <c r="D46" s="136"/>
      <c r="E46" s="136"/>
      <c r="F46" s="136"/>
      <c r="G46" s="137"/>
      <c r="H46" s="134"/>
      <c r="I46" s="134"/>
      <c r="J46" s="135"/>
      <c r="K46" s="134"/>
      <c r="L46" s="114"/>
      <c r="M46" s="134"/>
      <c r="N46" s="135"/>
      <c r="O46" s="114"/>
      <c r="P46" s="101"/>
      <c r="Q46" s="93"/>
      <c r="R46" s="93"/>
      <c r="S46" s="93"/>
      <c r="T46" s="93"/>
      <c r="U46" s="93"/>
      <c r="V46" s="93"/>
    </row>
    <row r="47" spans="2:22">
      <c r="B47" s="126"/>
      <c r="C47" s="136"/>
      <c r="D47" s="136"/>
      <c r="E47" s="136"/>
      <c r="F47" s="136"/>
      <c r="G47" s="137"/>
      <c r="H47" s="134"/>
      <c r="I47" s="134"/>
      <c r="J47" s="135"/>
      <c r="K47" s="134"/>
      <c r="L47" s="114"/>
      <c r="M47" s="134"/>
      <c r="N47" s="135"/>
      <c r="O47" s="114"/>
      <c r="P47" s="101"/>
      <c r="Q47" s="93"/>
      <c r="R47" s="93"/>
      <c r="S47" s="93"/>
      <c r="T47" s="93"/>
      <c r="U47" s="93"/>
      <c r="V47" s="93"/>
    </row>
    <row r="48" spans="2:22">
      <c r="B48" s="126"/>
      <c r="C48" s="136"/>
      <c r="D48" s="136"/>
      <c r="E48" s="136"/>
      <c r="F48" s="136"/>
      <c r="G48" s="137"/>
      <c r="H48" s="134"/>
      <c r="I48" s="134"/>
      <c r="J48" s="135"/>
      <c r="K48" s="134"/>
      <c r="L48" s="114"/>
      <c r="M48" s="134"/>
      <c r="N48" s="135"/>
      <c r="O48" s="114"/>
      <c r="P48" s="101"/>
      <c r="Q48" s="93"/>
      <c r="R48" s="93"/>
      <c r="S48" s="93"/>
      <c r="T48" s="93"/>
      <c r="U48" s="93"/>
      <c r="V48" s="93"/>
    </row>
    <row r="49" spans="2:22">
      <c r="B49" s="108"/>
      <c r="C49" s="106"/>
      <c r="D49" s="106"/>
      <c r="E49" s="106"/>
      <c r="F49" s="106"/>
      <c r="G49" s="123"/>
      <c r="H49" s="102"/>
      <c r="I49" s="102"/>
      <c r="J49" s="103"/>
      <c r="K49" s="102"/>
      <c r="L49" s="104"/>
      <c r="M49" s="102"/>
      <c r="N49" s="103"/>
      <c r="O49" s="104"/>
      <c r="P49" s="101"/>
      <c r="Q49" s="93"/>
      <c r="R49" s="93"/>
      <c r="S49" s="93"/>
      <c r="T49" s="93"/>
      <c r="U49" s="93"/>
      <c r="V49" s="93"/>
    </row>
    <row r="50" spans="2:22" s="208" customFormat="1" ht="21">
      <c r="B50" s="352" t="s">
        <v>128</v>
      </c>
      <c r="C50" s="342"/>
      <c r="D50" s="342"/>
      <c r="E50" s="342"/>
      <c r="F50" s="342"/>
      <c r="G50" s="343"/>
      <c r="H50" s="207"/>
      <c r="I50" s="207"/>
      <c r="J50" s="207"/>
      <c r="K50" s="207"/>
      <c r="L50" s="207"/>
      <c r="M50" s="207"/>
      <c r="N50" s="207"/>
      <c r="O50" s="207"/>
    </row>
    <row r="51" spans="2:22" s="208" customFormat="1" ht="10" customHeight="1">
      <c r="B51" s="209"/>
    </row>
    <row r="52" spans="2:22" s="208" customFormat="1" ht="16">
      <c r="B52" s="210" t="s">
        <v>157</v>
      </c>
    </row>
    <row r="53" spans="2:22" s="208" customFormat="1" ht="16"/>
    <row r="54" spans="2:22" s="208" customFormat="1" ht="16">
      <c r="B54" s="211" t="s">
        <v>129</v>
      </c>
    </row>
    <row r="55" spans="2:22" s="208" customFormat="1" ht="16">
      <c r="C55" s="212" t="s">
        <v>130</v>
      </c>
      <c r="D55" s="212" t="s">
        <v>131</v>
      </c>
      <c r="E55" s="212" t="s">
        <v>121</v>
      </c>
    </row>
    <row r="56" spans="2:22" s="208" customFormat="1">
      <c r="B56" s="213" t="s">
        <v>214</v>
      </c>
      <c r="C56" s="385"/>
      <c r="D56" s="214">
        <v>17</v>
      </c>
      <c r="E56" s="215">
        <f t="shared" ref="E56:E66" si="0">D56*C56</f>
        <v>0</v>
      </c>
    </row>
    <row r="57" spans="2:22" s="208" customFormat="1">
      <c r="B57" s="213" t="s">
        <v>215</v>
      </c>
      <c r="C57" s="385"/>
      <c r="D57" s="214">
        <v>23</v>
      </c>
      <c r="E57" s="215">
        <f t="shared" si="0"/>
        <v>0</v>
      </c>
    </row>
    <row r="58" spans="2:22" s="208" customFormat="1">
      <c r="B58" s="213" t="s">
        <v>216</v>
      </c>
      <c r="C58" s="385"/>
      <c r="D58" s="214">
        <v>29.5</v>
      </c>
      <c r="E58" s="215">
        <f t="shared" si="0"/>
        <v>0</v>
      </c>
    </row>
    <row r="59" spans="2:22" s="208" customFormat="1" ht="34">
      <c r="B59" s="213" t="s">
        <v>211</v>
      </c>
      <c r="C59" s="385"/>
      <c r="D59" s="214">
        <v>41.4</v>
      </c>
      <c r="E59" s="215">
        <f t="shared" si="0"/>
        <v>0</v>
      </c>
    </row>
    <row r="60" spans="2:22" s="208" customFormat="1" ht="34">
      <c r="B60" s="213" t="s">
        <v>213</v>
      </c>
      <c r="C60" s="385"/>
      <c r="D60" s="214">
        <v>57.5</v>
      </c>
      <c r="E60" s="215">
        <f t="shared" si="0"/>
        <v>0</v>
      </c>
    </row>
    <row r="61" spans="2:22" s="208" customFormat="1" ht="34">
      <c r="B61" s="213" t="s">
        <v>200</v>
      </c>
      <c r="C61" s="385"/>
      <c r="D61" s="214">
        <v>8.33</v>
      </c>
      <c r="E61" s="215">
        <f t="shared" si="0"/>
        <v>0</v>
      </c>
    </row>
    <row r="62" spans="2:22" s="208" customFormat="1" ht="34">
      <c r="B62" s="213" t="s">
        <v>201</v>
      </c>
      <c r="C62" s="385"/>
      <c r="D62" s="214">
        <v>12.5</v>
      </c>
      <c r="E62" s="215">
        <f t="shared" si="0"/>
        <v>0</v>
      </c>
    </row>
    <row r="63" spans="2:22" s="208" customFormat="1" ht="34">
      <c r="B63" s="213" t="s">
        <v>202</v>
      </c>
      <c r="C63" s="385"/>
      <c r="D63" s="214">
        <v>18.75</v>
      </c>
      <c r="E63" s="215">
        <f t="shared" si="0"/>
        <v>0</v>
      </c>
    </row>
    <row r="64" spans="2:22" s="208" customFormat="1" ht="34">
      <c r="B64" s="213" t="s">
        <v>203</v>
      </c>
      <c r="C64" s="385"/>
      <c r="D64" s="214">
        <v>25</v>
      </c>
      <c r="E64" s="215">
        <f t="shared" si="0"/>
        <v>0</v>
      </c>
    </row>
    <row r="65" spans="2:5" s="208" customFormat="1" ht="34">
      <c r="B65" s="213" t="s">
        <v>204</v>
      </c>
      <c r="C65" s="385"/>
      <c r="D65" s="214">
        <v>37.5</v>
      </c>
      <c r="E65" s="215">
        <f t="shared" si="0"/>
        <v>0</v>
      </c>
    </row>
    <row r="66" spans="2:5" s="208" customFormat="1" ht="34">
      <c r="B66" s="213" t="s">
        <v>212</v>
      </c>
      <c r="C66" s="385"/>
      <c r="D66" s="214">
        <v>50</v>
      </c>
      <c r="E66" s="215">
        <f t="shared" si="0"/>
        <v>0</v>
      </c>
    </row>
    <row r="67" spans="2:5" s="208" customFormat="1" ht="34">
      <c r="B67" s="213" t="s">
        <v>205</v>
      </c>
      <c r="C67" s="385"/>
      <c r="D67" s="214">
        <v>25</v>
      </c>
      <c r="E67" s="215">
        <f>D67*C67</f>
        <v>0</v>
      </c>
    </row>
    <row r="68" spans="2:5" s="208" customFormat="1" ht="16">
      <c r="B68" s="208" t="s">
        <v>206</v>
      </c>
      <c r="C68" s="385"/>
      <c r="D68" s="216">
        <v>6.3</v>
      </c>
      <c r="E68" s="215">
        <f t="shared" ref="E68:E72" si="1">D68*C68</f>
        <v>0</v>
      </c>
    </row>
    <row r="69" spans="2:5" s="208" customFormat="1" ht="16">
      <c r="B69" s="208" t="s">
        <v>207</v>
      </c>
      <c r="C69" s="385"/>
      <c r="D69" s="216">
        <v>9.4</v>
      </c>
      <c r="E69" s="215">
        <f t="shared" si="1"/>
        <v>0</v>
      </c>
    </row>
    <row r="70" spans="2:5" s="208" customFormat="1" ht="16">
      <c r="B70" s="208" t="s">
        <v>208</v>
      </c>
      <c r="C70" s="385"/>
      <c r="D70" s="217">
        <v>14</v>
      </c>
      <c r="E70" s="215">
        <f t="shared" si="1"/>
        <v>0</v>
      </c>
    </row>
    <row r="71" spans="2:5" s="208" customFormat="1" ht="16">
      <c r="B71" s="208" t="s">
        <v>209</v>
      </c>
      <c r="C71" s="385"/>
      <c r="D71" s="216">
        <v>18.7</v>
      </c>
      <c r="E71" s="215">
        <f t="shared" si="1"/>
        <v>0</v>
      </c>
    </row>
    <row r="72" spans="2:5" s="208" customFormat="1" ht="16">
      <c r="B72" s="208" t="s">
        <v>210</v>
      </c>
      <c r="C72" s="385"/>
      <c r="D72" s="217">
        <v>28</v>
      </c>
      <c r="E72" s="215">
        <f t="shared" si="1"/>
        <v>0</v>
      </c>
    </row>
    <row r="73" spans="2:5" s="208" customFormat="1" ht="16"/>
    <row r="74" spans="2:5" s="208" customFormat="1" ht="16">
      <c r="B74" s="211" t="s">
        <v>132</v>
      </c>
    </row>
    <row r="75" spans="2:5" s="208" customFormat="1" ht="16">
      <c r="B75" s="212" t="s">
        <v>133</v>
      </c>
      <c r="C75" s="212" t="s">
        <v>134</v>
      </c>
      <c r="D75" s="212" t="s">
        <v>135</v>
      </c>
      <c r="E75" s="212" t="s">
        <v>136</v>
      </c>
    </row>
    <row r="76" spans="2:5" s="208" customFormat="1" ht="16">
      <c r="B76" s="385"/>
      <c r="C76" s="216">
        <v>50</v>
      </c>
      <c r="D76" s="216">
        <v>25</v>
      </c>
      <c r="E76" s="216">
        <f>B76*C76*D76/1000000000</f>
        <v>0</v>
      </c>
    </row>
    <row r="77" spans="2:5" s="208" customFormat="1" ht="16">
      <c r="B77" s="385"/>
      <c r="C77" s="216">
        <v>75</v>
      </c>
      <c r="D77" s="216">
        <v>25</v>
      </c>
      <c r="E77" s="216">
        <f t="shared" ref="E77:E86" si="2">B77*C77*D77/1000000000</f>
        <v>0</v>
      </c>
    </row>
    <row r="78" spans="2:5" s="208" customFormat="1" ht="16">
      <c r="B78" s="385"/>
      <c r="C78" s="216">
        <v>150</v>
      </c>
      <c r="D78" s="216">
        <v>25</v>
      </c>
      <c r="E78" s="216">
        <f t="shared" si="2"/>
        <v>0</v>
      </c>
    </row>
    <row r="79" spans="2:5" s="208" customFormat="1" ht="16">
      <c r="B79" s="385"/>
      <c r="C79" s="216">
        <v>75</v>
      </c>
      <c r="D79" s="216">
        <v>32</v>
      </c>
      <c r="E79" s="216">
        <f t="shared" si="2"/>
        <v>0</v>
      </c>
    </row>
    <row r="80" spans="2:5" s="208" customFormat="1" ht="16">
      <c r="B80" s="385"/>
      <c r="C80" s="216">
        <v>50</v>
      </c>
      <c r="D80" s="216">
        <v>50</v>
      </c>
      <c r="E80" s="216">
        <f t="shared" si="2"/>
        <v>0</v>
      </c>
    </row>
    <row r="81" spans="2:18" s="208" customFormat="1" ht="16">
      <c r="B81" s="385"/>
      <c r="C81" s="216">
        <v>75</v>
      </c>
      <c r="D81" s="216">
        <v>50</v>
      </c>
      <c r="E81" s="216">
        <f t="shared" si="2"/>
        <v>0</v>
      </c>
    </row>
    <row r="82" spans="2:18" s="208" customFormat="1" ht="16">
      <c r="B82" s="385"/>
      <c r="C82" s="216">
        <v>100</v>
      </c>
      <c r="D82" s="216">
        <v>25</v>
      </c>
      <c r="E82" s="216">
        <f t="shared" si="2"/>
        <v>0</v>
      </c>
    </row>
    <row r="83" spans="2:18" s="208" customFormat="1" ht="16">
      <c r="B83" s="385"/>
      <c r="C83" s="385"/>
      <c r="D83" s="385"/>
      <c r="E83" s="216">
        <f t="shared" si="2"/>
        <v>0</v>
      </c>
    </row>
    <row r="84" spans="2:18" s="208" customFormat="1" ht="16">
      <c r="B84" s="385"/>
      <c r="C84" s="385"/>
      <c r="D84" s="385"/>
      <c r="E84" s="216">
        <f t="shared" si="2"/>
        <v>0</v>
      </c>
    </row>
    <row r="85" spans="2:18" s="208" customFormat="1" ht="16">
      <c r="B85" s="385"/>
      <c r="C85" s="385"/>
      <c r="D85" s="385"/>
      <c r="E85" s="216">
        <f t="shared" si="2"/>
        <v>0</v>
      </c>
    </row>
    <row r="86" spans="2:18" s="208" customFormat="1" ht="16">
      <c r="B86" s="385"/>
      <c r="C86" s="385"/>
      <c r="D86" s="385"/>
      <c r="E86" s="216">
        <f t="shared" si="2"/>
        <v>0</v>
      </c>
    </row>
    <row r="87" spans="2:18" s="208" customFormat="1" ht="16">
      <c r="B87" s="216"/>
      <c r="C87" s="216"/>
      <c r="D87" s="218" t="s">
        <v>137</v>
      </c>
      <c r="E87" s="219">
        <f>SUM(E76:E86)</f>
        <v>0</v>
      </c>
    </row>
    <row r="88" spans="2:18" s="208" customFormat="1" ht="16"/>
    <row r="89" spans="2:18" s="208" customFormat="1" ht="16">
      <c r="B89" s="211" t="s">
        <v>156</v>
      </c>
      <c r="C89" s="220" t="s">
        <v>122</v>
      </c>
      <c r="D89" s="220" t="s">
        <v>123</v>
      </c>
      <c r="E89" s="220" t="s">
        <v>121</v>
      </c>
    </row>
    <row r="90" spans="2:18" s="208" customFormat="1" ht="16">
      <c r="B90" s="221" t="s">
        <v>124</v>
      </c>
      <c r="C90" s="385"/>
      <c r="D90" s="216">
        <v>400</v>
      </c>
      <c r="E90" s="215">
        <f>D90*C90</f>
        <v>0</v>
      </c>
      <c r="I90" s="222"/>
      <c r="R90" s="216"/>
    </row>
    <row r="91" spans="2:18" s="208" customFormat="1" ht="16">
      <c r="B91" s="221" t="s">
        <v>125</v>
      </c>
      <c r="C91" s="385"/>
      <c r="D91" s="216">
        <v>400</v>
      </c>
      <c r="E91" s="215">
        <f>D91*C91</f>
        <v>0</v>
      </c>
      <c r="I91" s="222"/>
      <c r="R91" s="216"/>
    </row>
    <row r="92" spans="2:18" s="208" customFormat="1" ht="16">
      <c r="B92" s="221" t="s">
        <v>126</v>
      </c>
      <c r="C92" s="386"/>
      <c r="D92" s="216">
        <v>675</v>
      </c>
      <c r="E92" s="215">
        <f>D92*C92</f>
        <v>0</v>
      </c>
      <c r="I92" s="222"/>
      <c r="R92" s="216"/>
    </row>
    <row r="93" spans="2:18" s="208" customFormat="1" ht="16">
      <c r="B93" s="221" t="s">
        <v>127</v>
      </c>
      <c r="C93" s="385"/>
      <c r="D93" s="216">
        <v>675</v>
      </c>
      <c r="E93" s="215">
        <f>D93*C93</f>
        <v>0</v>
      </c>
      <c r="I93" s="222"/>
      <c r="R93" s="216"/>
    </row>
    <row r="94" spans="2:18" s="208" customFormat="1" ht="16"/>
    <row r="95" spans="2:18" s="208" customFormat="1" ht="16">
      <c r="B95" s="211" t="s">
        <v>138</v>
      </c>
    </row>
    <row r="96" spans="2:18" s="208" customFormat="1" ht="38" customHeight="1">
      <c r="B96" s="498" t="s">
        <v>139</v>
      </c>
      <c r="C96" s="498"/>
      <c r="D96" s="498"/>
      <c r="E96" s="498"/>
    </row>
    <row r="97" spans="2:5" s="208" customFormat="1" ht="16">
      <c r="B97" s="211"/>
      <c r="C97" s="212" t="s">
        <v>140</v>
      </c>
      <c r="D97" s="212" t="s">
        <v>141</v>
      </c>
      <c r="E97" s="212" t="s">
        <v>121</v>
      </c>
    </row>
    <row r="98" spans="2:5" s="208" customFormat="1">
      <c r="B98" s="213" t="s">
        <v>142</v>
      </c>
      <c r="C98" s="386"/>
      <c r="D98" s="223">
        <v>3.22</v>
      </c>
      <c r="E98" s="215">
        <f>C98*D98</f>
        <v>0</v>
      </c>
    </row>
    <row r="99" spans="2:5" s="208" customFormat="1">
      <c r="B99" s="213" t="s">
        <v>143</v>
      </c>
      <c r="C99" s="386"/>
      <c r="D99" s="223">
        <v>13.84</v>
      </c>
      <c r="E99" s="215">
        <f t="shared" ref="E99:E110" si="3">C99*D99</f>
        <v>0</v>
      </c>
    </row>
    <row r="100" spans="2:5" s="208" customFormat="1">
      <c r="B100" s="213" t="s">
        <v>144</v>
      </c>
      <c r="C100" s="386"/>
      <c r="D100" s="223">
        <v>6.4</v>
      </c>
      <c r="E100" s="215">
        <f t="shared" si="3"/>
        <v>0</v>
      </c>
    </row>
    <row r="101" spans="2:5" s="208" customFormat="1" ht="34">
      <c r="B101" s="213" t="s">
        <v>145</v>
      </c>
      <c r="C101" s="386"/>
      <c r="D101" s="223">
        <v>21.35</v>
      </c>
      <c r="E101" s="215">
        <f t="shared" si="3"/>
        <v>0</v>
      </c>
    </row>
    <row r="102" spans="2:5" s="208" customFormat="1" ht="34">
      <c r="B102" s="213" t="s">
        <v>146</v>
      </c>
      <c r="C102" s="386"/>
      <c r="D102" s="223">
        <v>24.5</v>
      </c>
      <c r="E102" s="215">
        <f t="shared" si="3"/>
        <v>0</v>
      </c>
    </row>
    <row r="103" spans="2:5" s="208" customFormat="1">
      <c r="B103" s="213" t="s">
        <v>147</v>
      </c>
      <c r="C103" s="386"/>
      <c r="D103" s="223">
        <v>4.17</v>
      </c>
      <c r="E103" s="215">
        <f t="shared" si="3"/>
        <v>0</v>
      </c>
    </row>
    <row r="104" spans="2:5" s="208" customFormat="1">
      <c r="B104" s="213" t="s">
        <v>148</v>
      </c>
      <c r="C104" s="386"/>
      <c r="D104" s="223">
        <v>5.3</v>
      </c>
      <c r="E104" s="215">
        <f t="shared" si="3"/>
        <v>0</v>
      </c>
    </row>
    <row r="105" spans="2:5" s="208" customFormat="1">
      <c r="B105" s="213" t="s">
        <v>149</v>
      </c>
      <c r="C105" s="386"/>
      <c r="D105" s="223">
        <v>8.23</v>
      </c>
      <c r="E105" s="215">
        <f t="shared" si="3"/>
        <v>0</v>
      </c>
    </row>
    <row r="106" spans="2:5" s="208" customFormat="1">
      <c r="B106" s="213" t="s">
        <v>150</v>
      </c>
      <c r="C106" s="386"/>
      <c r="D106" s="223">
        <v>8.68</v>
      </c>
      <c r="E106" s="215">
        <f t="shared" si="3"/>
        <v>0</v>
      </c>
    </row>
    <row r="107" spans="2:5" s="208" customFormat="1" ht="34">
      <c r="B107" s="213" t="s">
        <v>151</v>
      </c>
      <c r="C107" s="386"/>
      <c r="D107" s="223">
        <v>21.97</v>
      </c>
      <c r="E107" s="215">
        <f t="shared" si="3"/>
        <v>0</v>
      </c>
    </row>
    <row r="108" spans="2:5" s="208" customFormat="1" ht="34">
      <c r="B108" s="213" t="s">
        <v>152</v>
      </c>
      <c r="C108" s="386"/>
      <c r="D108" s="223">
        <v>17.77</v>
      </c>
      <c r="E108" s="215">
        <f t="shared" si="3"/>
        <v>0</v>
      </c>
    </row>
    <row r="109" spans="2:5" s="208" customFormat="1">
      <c r="B109" s="213" t="s">
        <v>153</v>
      </c>
      <c r="C109" s="386"/>
      <c r="D109" s="223">
        <v>11.75</v>
      </c>
      <c r="E109" s="215">
        <f t="shared" si="3"/>
        <v>0</v>
      </c>
    </row>
    <row r="110" spans="2:5" s="208" customFormat="1">
      <c r="B110" s="213" t="s">
        <v>154</v>
      </c>
      <c r="C110" s="386"/>
      <c r="D110" s="223">
        <v>10.49</v>
      </c>
      <c r="E110" s="215">
        <f t="shared" si="3"/>
        <v>0</v>
      </c>
    </row>
    <row r="111" spans="2:5" s="208" customFormat="1" ht="16">
      <c r="D111" s="218" t="s">
        <v>121</v>
      </c>
      <c r="E111" s="224">
        <f>SUM(E98:E110)</f>
        <v>0</v>
      </c>
    </row>
    <row r="112" spans="2:5" s="208" customFormat="1" ht="16"/>
    <row r="113" spans="2:18" s="208" customFormat="1" ht="16">
      <c r="B113" s="211" t="s">
        <v>155</v>
      </c>
    </row>
    <row r="114" spans="2:18" s="208" customFormat="1" ht="16">
      <c r="B114" s="211"/>
      <c r="C114" s="225" t="s">
        <v>160</v>
      </c>
      <c r="D114" s="212" t="s">
        <v>159</v>
      </c>
      <c r="E114" s="212" t="s">
        <v>121</v>
      </c>
    </row>
    <row r="115" spans="2:18" customFormat="1" ht="16">
      <c r="B115" s="208" t="s">
        <v>158</v>
      </c>
      <c r="C115" s="387"/>
      <c r="D115" s="226">
        <v>0.67</v>
      </c>
      <c r="E115" s="227">
        <f>C115*D115</f>
        <v>0</v>
      </c>
      <c r="F115" s="208"/>
      <c r="G115" s="208"/>
      <c r="H115" s="208"/>
      <c r="I115" s="208"/>
      <c r="J115" s="208"/>
      <c r="K115" s="208"/>
      <c r="L115" s="208"/>
      <c r="M115" s="208"/>
      <c r="N115" s="208"/>
      <c r="O115" s="208"/>
      <c r="P115" s="208"/>
      <c r="Q115" s="208"/>
      <c r="R115" s="208"/>
    </row>
    <row r="116" spans="2:18" customFormat="1" ht="16">
      <c r="B116" s="208"/>
      <c r="C116" s="386"/>
      <c r="D116" s="208"/>
      <c r="E116" s="227">
        <f t="shared" ref="E116:E126" si="4">C116*D116</f>
        <v>0</v>
      </c>
      <c r="F116" s="208"/>
      <c r="G116" s="208"/>
      <c r="H116" s="208"/>
      <c r="I116" s="208"/>
      <c r="J116" s="208"/>
      <c r="K116" s="208"/>
      <c r="L116" s="208"/>
      <c r="M116" s="208"/>
      <c r="N116" s="208"/>
      <c r="O116" s="208"/>
      <c r="P116" s="208"/>
      <c r="Q116" s="208"/>
      <c r="R116" s="208"/>
    </row>
    <row r="117" spans="2:18" customFormat="1" ht="16">
      <c r="B117" s="208"/>
      <c r="C117" s="386"/>
      <c r="D117" s="208"/>
      <c r="E117" s="227">
        <f t="shared" si="4"/>
        <v>0</v>
      </c>
      <c r="F117" s="208"/>
      <c r="G117" s="208"/>
      <c r="H117" s="208"/>
      <c r="I117" s="208"/>
      <c r="J117" s="208"/>
      <c r="K117" s="208"/>
      <c r="L117" s="208"/>
      <c r="M117" s="208"/>
      <c r="N117" s="208"/>
      <c r="O117" s="208"/>
      <c r="P117" s="208"/>
      <c r="Q117" s="208"/>
      <c r="R117" s="208"/>
    </row>
    <row r="118" spans="2:18" customFormat="1" ht="16">
      <c r="B118" s="208"/>
      <c r="C118" s="386"/>
      <c r="D118" s="208"/>
      <c r="E118" s="227">
        <f t="shared" si="4"/>
        <v>0</v>
      </c>
      <c r="F118" s="208"/>
      <c r="G118" s="208"/>
      <c r="H118" s="208"/>
      <c r="I118" s="208"/>
      <c r="J118" s="208"/>
      <c r="K118" s="208"/>
      <c r="L118" s="208"/>
      <c r="M118" s="208"/>
      <c r="N118" s="208"/>
      <c r="O118" s="208"/>
      <c r="P118" s="208"/>
      <c r="Q118" s="208"/>
      <c r="R118" s="208"/>
    </row>
    <row r="119" spans="2:18" customFormat="1" ht="16">
      <c r="B119" s="208"/>
      <c r="C119" s="386"/>
      <c r="D119" s="208"/>
      <c r="E119" s="227">
        <f t="shared" si="4"/>
        <v>0</v>
      </c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8"/>
      <c r="Q119" s="208"/>
      <c r="R119" s="208"/>
    </row>
    <row r="120" spans="2:18" customFormat="1" ht="16">
      <c r="B120" s="208"/>
      <c r="C120" s="386"/>
      <c r="D120" s="208"/>
      <c r="E120" s="227">
        <f t="shared" si="4"/>
        <v>0</v>
      </c>
      <c r="F120" s="208"/>
      <c r="G120" s="208"/>
      <c r="H120" s="208"/>
      <c r="I120" s="208"/>
      <c r="J120" s="208"/>
      <c r="K120" s="208"/>
      <c r="L120" s="208"/>
      <c r="M120" s="208"/>
      <c r="N120" s="208"/>
      <c r="O120" s="208"/>
      <c r="P120" s="208"/>
      <c r="Q120" s="208"/>
      <c r="R120" s="208"/>
    </row>
    <row r="121" spans="2:18" customFormat="1" ht="16">
      <c r="B121" s="208"/>
      <c r="C121" s="386"/>
      <c r="D121" s="208"/>
      <c r="E121" s="227">
        <f t="shared" si="4"/>
        <v>0</v>
      </c>
      <c r="F121" s="208"/>
      <c r="G121" s="208"/>
      <c r="H121" s="208"/>
      <c r="I121" s="208"/>
      <c r="J121" s="208"/>
      <c r="K121" s="208"/>
      <c r="L121" s="208"/>
      <c r="M121" s="208"/>
      <c r="N121" s="208"/>
      <c r="O121" s="208"/>
      <c r="P121" s="208"/>
      <c r="Q121" s="208"/>
      <c r="R121" s="208"/>
    </row>
    <row r="122" spans="2:18" customFormat="1" ht="16">
      <c r="B122" s="208"/>
      <c r="C122" s="386"/>
      <c r="D122" s="208"/>
      <c r="E122" s="227">
        <f t="shared" si="4"/>
        <v>0</v>
      </c>
      <c r="F122" s="208"/>
      <c r="G122" s="208"/>
      <c r="H122" s="208"/>
      <c r="I122" s="208"/>
      <c r="J122" s="208"/>
      <c r="K122" s="208"/>
      <c r="L122" s="208"/>
      <c r="M122" s="208"/>
      <c r="N122" s="208"/>
      <c r="O122" s="208"/>
      <c r="P122" s="208"/>
      <c r="Q122" s="208"/>
      <c r="R122" s="208"/>
    </row>
    <row r="123" spans="2:18" customFormat="1" ht="16">
      <c r="B123" s="208"/>
      <c r="C123" s="386"/>
      <c r="D123" s="208"/>
      <c r="E123" s="227">
        <f t="shared" si="4"/>
        <v>0</v>
      </c>
      <c r="F123" s="208"/>
      <c r="G123" s="208"/>
      <c r="H123" s="208"/>
      <c r="I123" s="208"/>
      <c r="J123" s="208"/>
      <c r="K123" s="208"/>
      <c r="L123" s="208"/>
      <c r="M123" s="208"/>
      <c r="N123" s="208"/>
      <c r="O123" s="208"/>
      <c r="P123" s="208"/>
      <c r="Q123" s="208"/>
      <c r="R123" s="208"/>
    </row>
    <row r="124" spans="2:18" customFormat="1" ht="16">
      <c r="B124" s="208"/>
      <c r="C124" s="386"/>
      <c r="D124" s="208"/>
      <c r="E124" s="227">
        <f t="shared" si="4"/>
        <v>0</v>
      </c>
      <c r="F124" s="208"/>
      <c r="G124" s="208"/>
      <c r="H124" s="208"/>
      <c r="I124" s="208"/>
      <c r="J124" s="208"/>
      <c r="K124" s="208"/>
      <c r="L124" s="208"/>
      <c r="M124" s="208"/>
      <c r="N124" s="208"/>
      <c r="O124" s="208"/>
      <c r="P124" s="208"/>
      <c r="Q124" s="208"/>
      <c r="R124" s="208"/>
    </row>
    <row r="125" spans="2:18" customFormat="1" ht="16">
      <c r="B125" s="208"/>
      <c r="C125" s="386"/>
      <c r="D125" s="208"/>
      <c r="E125" s="227">
        <f t="shared" si="4"/>
        <v>0</v>
      </c>
      <c r="F125" s="208"/>
      <c r="G125" s="208"/>
      <c r="H125" s="208"/>
      <c r="I125" s="208"/>
      <c r="J125" s="208"/>
      <c r="K125" s="208"/>
      <c r="L125" s="208"/>
      <c r="M125" s="208"/>
      <c r="N125" s="208"/>
      <c r="O125" s="208"/>
      <c r="P125" s="208"/>
      <c r="Q125" s="208"/>
      <c r="R125" s="208"/>
    </row>
    <row r="126" spans="2:18" customFormat="1" ht="16">
      <c r="B126" s="208"/>
      <c r="C126" s="386"/>
      <c r="D126" s="208"/>
      <c r="E126" s="227">
        <f t="shared" si="4"/>
        <v>0</v>
      </c>
      <c r="F126" s="208"/>
      <c r="G126" s="208"/>
      <c r="H126" s="208"/>
      <c r="I126" s="208"/>
      <c r="J126" s="208"/>
      <c r="K126" s="208"/>
      <c r="L126" s="208"/>
      <c r="M126" s="208"/>
      <c r="N126" s="208"/>
      <c r="O126" s="208"/>
      <c r="P126" s="208"/>
      <c r="Q126" s="208"/>
      <c r="R126" s="208"/>
    </row>
    <row r="127" spans="2:18" customFormat="1" ht="16">
      <c r="B127" s="208"/>
      <c r="C127" s="208"/>
      <c r="D127" s="208"/>
      <c r="E127" s="208"/>
      <c r="F127" s="208"/>
      <c r="G127" s="208"/>
      <c r="H127" s="208"/>
      <c r="I127" s="208"/>
      <c r="J127" s="208"/>
      <c r="K127" s="208"/>
      <c r="L127" s="208"/>
      <c r="M127" s="208"/>
      <c r="N127" s="208"/>
      <c r="O127" s="208"/>
      <c r="P127" s="208"/>
      <c r="Q127" s="208"/>
      <c r="R127" s="208"/>
    </row>
    <row r="128" spans="2:18" customFormat="1" ht="16">
      <c r="B128" s="211" t="s">
        <v>193</v>
      </c>
      <c r="C128" s="208"/>
      <c r="D128" s="208"/>
      <c r="E128" s="208"/>
      <c r="F128" s="208"/>
      <c r="G128" s="208"/>
      <c r="H128" s="208"/>
      <c r="I128" s="208"/>
      <c r="J128" s="208"/>
      <c r="K128" s="208"/>
      <c r="L128" s="208"/>
      <c r="M128" s="208"/>
      <c r="N128" s="208"/>
      <c r="O128" s="208"/>
      <c r="P128" s="208"/>
      <c r="Q128" s="208"/>
      <c r="R128" s="208"/>
    </row>
    <row r="129" spans="2:18" customFormat="1" ht="16">
      <c r="B129" s="208"/>
      <c r="C129" s="208"/>
      <c r="D129" s="208"/>
      <c r="E129" s="212" t="s">
        <v>121</v>
      </c>
      <c r="F129" s="208"/>
      <c r="G129" s="208"/>
      <c r="H129" s="208"/>
      <c r="I129" s="208"/>
      <c r="J129" s="208"/>
      <c r="K129" s="208"/>
      <c r="L129" s="208"/>
      <c r="M129" s="208"/>
      <c r="N129" s="208"/>
      <c r="O129" s="208"/>
      <c r="P129" s="208"/>
      <c r="Q129" s="208"/>
      <c r="R129" s="208"/>
    </row>
    <row r="130" spans="2:18" customFormat="1" ht="16">
      <c r="B130" s="208" t="s">
        <v>194</v>
      </c>
      <c r="C130" s="208" t="s">
        <v>195</v>
      </c>
      <c r="D130" s="208"/>
      <c r="E130" s="215">
        <v>175</v>
      </c>
      <c r="F130" s="208"/>
      <c r="G130" s="208"/>
      <c r="H130" s="208"/>
      <c r="I130" s="208"/>
      <c r="J130" s="208"/>
      <c r="K130" s="208"/>
      <c r="L130" s="208"/>
      <c r="M130" s="208"/>
      <c r="N130" s="208"/>
      <c r="O130" s="208"/>
      <c r="P130" s="208"/>
      <c r="Q130" s="208"/>
      <c r="R130" s="208"/>
    </row>
    <row r="131" spans="2:18" customFormat="1" ht="16">
      <c r="B131" s="208"/>
      <c r="C131" s="208"/>
      <c r="D131" s="208"/>
      <c r="E131" s="215"/>
      <c r="F131" s="208"/>
      <c r="G131" s="208"/>
      <c r="H131" s="208"/>
      <c r="I131" s="208"/>
      <c r="J131" s="208"/>
      <c r="K131" s="208"/>
      <c r="L131" s="208"/>
      <c r="M131" s="208"/>
      <c r="N131" s="208"/>
      <c r="O131" s="208"/>
      <c r="P131" s="208"/>
      <c r="Q131" s="208"/>
      <c r="R131" s="208"/>
    </row>
    <row r="132" spans="2:18" customFormat="1" ht="16">
      <c r="B132" s="208" t="s">
        <v>196</v>
      </c>
      <c r="C132" s="228" t="s">
        <v>198</v>
      </c>
      <c r="D132" s="228"/>
      <c r="E132" s="229">
        <v>40</v>
      </c>
      <c r="F132" s="208"/>
      <c r="G132" s="208"/>
      <c r="H132" s="208"/>
      <c r="I132" s="208"/>
      <c r="J132" s="208"/>
      <c r="K132" s="208"/>
      <c r="L132" s="208"/>
      <c r="M132" s="208"/>
      <c r="N132" s="208"/>
      <c r="O132" s="208"/>
      <c r="P132" s="208"/>
      <c r="Q132" s="208"/>
      <c r="R132" s="208"/>
    </row>
    <row r="133" spans="2:18" customFormat="1" ht="16">
      <c r="B133" s="208"/>
      <c r="C133" s="208" t="s">
        <v>199</v>
      </c>
      <c r="D133" s="208"/>
      <c r="E133" s="215">
        <v>25</v>
      </c>
      <c r="F133" s="208"/>
      <c r="G133" s="208"/>
      <c r="H133" s="208"/>
      <c r="I133" s="208"/>
      <c r="J133" s="208"/>
      <c r="K133" s="208"/>
      <c r="L133" s="208"/>
      <c r="M133" s="208"/>
      <c r="N133" s="208"/>
      <c r="O133" s="208"/>
      <c r="P133" s="208"/>
      <c r="Q133" s="208"/>
      <c r="R133" s="208"/>
    </row>
    <row r="134" spans="2:18" customFormat="1" ht="16">
      <c r="B134" s="208" t="s">
        <v>197</v>
      </c>
      <c r="C134" s="208"/>
      <c r="D134" s="208"/>
      <c r="E134" s="208"/>
      <c r="F134" s="208"/>
      <c r="G134" s="208"/>
      <c r="H134" s="208"/>
      <c r="I134" s="208"/>
      <c r="J134" s="208"/>
      <c r="K134" s="208"/>
      <c r="L134" s="208"/>
      <c r="M134" s="208"/>
      <c r="N134" s="208"/>
      <c r="O134" s="208"/>
      <c r="P134" s="208"/>
      <c r="Q134" s="208"/>
      <c r="R134" s="208"/>
    </row>
    <row r="135" spans="2:18" customFormat="1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</row>
    <row r="136" spans="2:18">
      <c r="G136" s="28"/>
      <c r="P136" s="36"/>
    </row>
    <row r="137" spans="2:18">
      <c r="G137" s="28"/>
    </row>
    <row r="138" spans="2:18">
      <c r="G138" s="28"/>
    </row>
    <row r="139" spans="2:18">
      <c r="G139" s="28"/>
    </row>
    <row r="140" spans="2:18">
      <c r="G140" s="28"/>
    </row>
    <row r="141" spans="2:18">
      <c r="G141" s="28"/>
    </row>
    <row r="142" spans="2:18">
      <c r="G142" s="28"/>
    </row>
    <row r="143" spans="2:18">
      <c r="G143" s="26"/>
    </row>
    <row r="144" spans="2:18">
      <c r="G144" s="26"/>
    </row>
    <row r="145" spans="7:7">
      <c r="G145" s="26"/>
    </row>
    <row r="146" spans="7:7">
      <c r="G146" s="26"/>
    </row>
    <row r="147" spans="7:7">
      <c r="G147" s="26"/>
    </row>
    <row r="148" spans="7:7">
      <c r="G148" s="26"/>
    </row>
    <row r="149" spans="7:7">
      <c r="G149" s="26"/>
    </row>
    <row r="150" spans="7:7">
      <c r="G150" s="26"/>
    </row>
    <row r="151" spans="7:7">
      <c r="G151" s="26"/>
    </row>
    <row r="152" spans="7:7">
      <c r="G152" s="26"/>
    </row>
    <row r="153" spans="7:7">
      <c r="G153" s="26"/>
    </row>
    <row r="154" spans="7:7">
      <c r="G154" s="26"/>
    </row>
    <row r="155" spans="7:7">
      <c r="G155" s="26"/>
    </row>
    <row r="156" spans="7:7">
      <c r="G156" s="26"/>
    </row>
    <row r="157" spans="7:7">
      <c r="G157" s="26"/>
    </row>
    <row r="158" spans="7:7">
      <c r="G158" s="26"/>
    </row>
    <row r="159" spans="7:7">
      <c r="G159" s="26"/>
    </row>
    <row r="160" spans="7:7">
      <c r="G160" s="26"/>
    </row>
    <row r="161" spans="7:7">
      <c r="G161" s="26"/>
    </row>
    <row r="162" spans="7:7">
      <c r="G162" s="26"/>
    </row>
    <row r="163" spans="7:7">
      <c r="G163" s="26"/>
    </row>
    <row r="164" spans="7:7">
      <c r="G164" s="26"/>
    </row>
    <row r="165" spans="7:7">
      <c r="G165" s="26"/>
    </row>
    <row r="166" spans="7:7">
      <c r="G166" s="26"/>
    </row>
    <row r="167" spans="7:7">
      <c r="G167" s="26"/>
    </row>
    <row r="168" spans="7:7">
      <c r="G168" s="26"/>
    </row>
    <row r="169" spans="7:7">
      <c r="G169" s="26"/>
    </row>
    <row r="170" spans="7:7">
      <c r="G170" s="26"/>
    </row>
    <row r="171" spans="7:7">
      <c r="G171" s="26"/>
    </row>
    <row r="172" spans="7:7">
      <c r="G172" s="26"/>
    </row>
    <row r="173" spans="7:7">
      <c r="G173" s="26"/>
    </row>
    <row r="174" spans="7:7">
      <c r="G174" s="26"/>
    </row>
    <row r="175" spans="7:7">
      <c r="G175" s="26"/>
    </row>
    <row r="176" spans="7:7">
      <c r="G176" s="26"/>
    </row>
    <row r="177" spans="7:7">
      <c r="G177" s="26"/>
    </row>
    <row r="178" spans="7:7">
      <c r="G178" s="26"/>
    </row>
    <row r="179" spans="7:7">
      <c r="G179" s="26"/>
    </row>
    <row r="180" spans="7:7">
      <c r="G180" s="26"/>
    </row>
    <row r="181" spans="7:7">
      <c r="G181" s="26"/>
    </row>
    <row r="182" spans="7:7">
      <c r="G182" s="26"/>
    </row>
    <row r="183" spans="7:7">
      <c r="G183" s="26"/>
    </row>
    <row r="184" spans="7:7">
      <c r="G184" s="26"/>
    </row>
    <row r="185" spans="7:7">
      <c r="G185" s="26"/>
    </row>
    <row r="186" spans="7:7">
      <c r="G186" s="26"/>
    </row>
    <row r="187" spans="7:7">
      <c r="G187" s="26"/>
    </row>
    <row r="188" spans="7:7">
      <c r="G188" s="26"/>
    </row>
    <row r="189" spans="7:7">
      <c r="G189" s="26"/>
    </row>
    <row r="190" spans="7:7">
      <c r="G190" s="26"/>
    </row>
    <row r="191" spans="7:7">
      <c r="G191" s="26"/>
    </row>
    <row r="192" spans="7:7">
      <c r="G192" s="26"/>
    </row>
    <row r="193" spans="7:7">
      <c r="G193" s="26"/>
    </row>
    <row r="194" spans="7:7">
      <c r="G194" s="26"/>
    </row>
    <row r="195" spans="7:7">
      <c r="G195" s="26"/>
    </row>
    <row r="196" spans="7:7">
      <c r="G196" s="26"/>
    </row>
    <row r="197" spans="7:7">
      <c r="G197" s="26"/>
    </row>
    <row r="198" spans="7:7">
      <c r="G198" s="26"/>
    </row>
    <row r="199" spans="7:7">
      <c r="G199" s="26"/>
    </row>
    <row r="200" spans="7:7">
      <c r="G200" s="26"/>
    </row>
    <row r="201" spans="7:7">
      <c r="G201" s="26"/>
    </row>
    <row r="202" spans="7:7">
      <c r="G202" s="26"/>
    </row>
    <row r="203" spans="7:7">
      <c r="G203" s="26"/>
    </row>
    <row r="204" spans="7:7">
      <c r="G204" s="26"/>
    </row>
    <row r="205" spans="7:7">
      <c r="G205" s="26"/>
    </row>
    <row r="206" spans="7:7">
      <c r="G206" s="26"/>
    </row>
    <row r="207" spans="7:7">
      <c r="G207" s="26"/>
    </row>
    <row r="208" spans="7:7">
      <c r="G208" s="26"/>
    </row>
    <row r="209" spans="7:7">
      <c r="G209" s="26"/>
    </row>
    <row r="210" spans="7:7">
      <c r="G210" s="26"/>
    </row>
    <row r="211" spans="7:7">
      <c r="G211" s="26"/>
    </row>
    <row r="212" spans="7:7">
      <c r="G212" s="26"/>
    </row>
    <row r="213" spans="7:7">
      <c r="G213" s="26"/>
    </row>
    <row r="214" spans="7:7">
      <c r="G214" s="26"/>
    </row>
    <row r="215" spans="7:7">
      <c r="G215" s="26"/>
    </row>
    <row r="216" spans="7:7">
      <c r="G216" s="26"/>
    </row>
    <row r="217" spans="7:7">
      <c r="G217" s="26"/>
    </row>
    <row r="218" spans="7:7">
      <c r="G218" s="26"/>
    </row>
    <row r="219" spans="7:7">
      <c r="G219" s="26"/>
    </row>
    <row r="220" spans="7:7">
      <c r="G220" s="26"/>
    </row>
    <row r="221" spans="7:7">
      <c r="G221" s="26"/>
    </row>
    <row r="222" spans="7:7">
      <c r="G222" s="26"/>
    </row>
    <row r="223" spans="7:7">
      <c r="G223" s="26"/>
    </row>
    <row r="224" spans="7:7">
      <c r="G224" s="26"/>
    </row>
    <row r="225" spans="7:7">
      <c r="G225" s="26"/>
    </row>
    <row r="226" spans="7:7">
      <c r="G226" s="26"/>
    </row>
    <row r="227" spans="7:7">
      <c r="G227" s="26"/>
    </row>
    <row r="228" spans="7:7">
      <c r="G228" s="26"/>
    </row>
    <row r="229" spans="7:7">
      <c r="G229" s="26"/>
    </row>
    <row r="230" spans="7:7">
      <c r="G230" s="26"/>
    </row>
    <row r="231" spans="7:7">
      <c r="G231" s="26"/>
    </row>
    <row r="232" spans="7:7">
      <c r="G232" s="26"/>
    </row>
    <row r="233" spans="7:7">
      <c r="G233" s="26"/>
    </row>
    <row r="234" spans="7:7">
      <c r="G234" s="26"/>
    </row>
    <row r="235" spans="7:7">
      <c r="G235" s="26"/>
    </row>
    <row r="236" spans="7:7">
      <c r="G236" s="26"/>
    </row>
    <row r="237" spans="7:7">
      <c r="G237" s="26"/>
    </row>
    <row r="238" spans="7:7">
      <c r="G238" s="26"/>
    </row>
    <row r="239" spans="7:7">
      <c r="G239" s="26"/>
    </row>
    <row r="240" spans="7:7">
      <c r="G240" s="26"/>
    </row>
    <row r="241" spans="7:7">
      <c r="G241" s="26"/>
    </row>
    <row r="242" spans="7:7">
      <c r="G242" s="26"/>
    </row>
    <row r="243" spans="7:7">
      <c r="G243" s="26"/>
    </row>
    <row r="244" spans="7:7">
      <c r="G244" s="26"/>
    </row>
    <row r="245" spans="7:7">
      <c r="G245" s="26"/>
    </row>
    <row r="246" spans="7:7">
      <c r="G246" s="26"/>
    </row>
    <row r="247" spans="7:7">
      <c r="G247" s="26"/>
    </row>
    <row r="248" spans="7:7">
      <c r="G248" s="26"/>
    </row>
    <row r="249" spans="7:7">
      <c r="G249" s="26"/>
    </row>
    <row r="250" spans="7:7">
      <c r="G250" s="26"/>
    </row>
    <row r="251" spans="7:7">
      <c r="G251" s="26"/>
    </row>
    <row r="252" spans="7:7">
      <c r="G252" s="26"/>
    </row>
    <row r="253" spans="7:7">
      <c r="G253" s="26"/>
    </row>
    <row r="254" spans="7:7">
      <c r="G254" s="26"/>
    </row>
    <row r="255" spans="7:7">
      <c r="G255" s="26"/>
    </row>
    <row r="256" spans="7:7">
      <c r="G256" s="26"/>
    </row>
    <row r="257" spans="7:7">
      <c r="G257" s="26"/>
    </row>
  </sheetData>
  <protectedRanges>
    <protectedRange sqref="B33:O48 C29:C32 G29:O32 D29:E29 D30:D31 E30:E32 F30 F32" name="Område2"/>
    <protectedRange sqref="S5:W5" name="Område1"/>
    <protectedRange sqref="P52 B50:P51" name="Område3"/>
    <protectedRange sqref="B29:B32" name="Område2_1"/>
  </protectedRanges>
  <mergeCells count="15">
    <mergeCell ref="Q4:W4"/>
    <mergeCell ref="Q6:S6"/>
    <mergeCell ref="C7:G7"/>
    <mergeCell ref="T6:V6"/>
    <mergeCell ref="E22:E25"/>
    <mergeCell ref="D22:D25"/>
    <mergeCell ref="C22:C25"/>
    <mergeCell ref="F22:F25"/>
    <mergeCell ref="H25:O25"/>
    <mergeCell ref="B96:E96"/>
    <mergeCell ref="B2:G2"/>
    <mergeCell ref="M26:O26"/>
    <mergeCell ref="J26:L26"/>
    <mergeCell ref="H26:I26"/>
    <mergeCell ref="G22:G25"/>
  </mergeCells>
  <pageMargins left="0.23622047244094491" right="0.23622047244094491" top="7.0729166666666662E-2" bottom="0.74803149606299213" header="0.31496062992125984" footer="0.31496062992125984"/>
  <pageSetup paperSize="8" scale="63" fitToHeight="0" orientation="landscape" r:id="rId1"/>
  <drawing r:id="rId2"/>
  <legacyDrawing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92303-8780-41D3-ADEE-CB38D831BFDC}">
  <sheetPr>
    <tabColor theme="9" tint="0.59999389629810485"/>
    <pageSetUpPr fitToPage="1"/>
  </sheetPr>
  <dimension ref="B1:AC256"/>
  <sheetViews>
    <sheetView showGridLines="0" zoomScale="75" zoomScaleNormal="75" zoomScalePageLayoutView="50" workbookViewId="0">
      <selection activeCell="AD36" sqref="AD36"/>
    </sheetView>
  </sheetViews>
  <sheetFormatPr baseColWidth="10" defaultColWidth="9.1640625" defaultRowHeight="17"/>
  <cols>
    <col min="1" max="1" width="9.1640625" style="1"/>
    <col min="2" max="2" width="17.1640625" style="1" customWidth="1"/>
    <col min="3" max="3" width="30.5" style="1" customWidth="1"/>
    <col min="4" max="4" width="8.6640625" style="1" customWidth="1"/>
    <col min="5" max="5" width="12.5" style="4" customWidth="1"/>
    <col min="6" max="9" width="15.5" style="1" customWidth="1"/>
    <col min="10" max="10" width="15.5" style="27" customWidth="1"/>
    <col min="11" max="11" width="16.6640625" style="9" hidden="1" customWidth="1"/>
    <col min="12" max="12" width="15.33203125" style="9" hidden="1" customWidth="1"/>
    <col min="13" max="13" width="10.1640625" style="10" hidden="1" customWidth="1"/>
    <col min="14" max="14" width="11.5" style="9" hidden="1" customWidth="1"/>
    <col min="15" max="15" width="11" style="22" hidden="1" customWidth="1"/>
    <col min="16" max="16" width="11" style="9" hidden="1" customWidth="1"/>
    <col min="17" max="17" width="11" style="10" hidden="1" customWidth="1"/>
    <col min="18" max="18" width="1.83203125" style="22" hidden="1" customWidth="1"/>
    <col min="19" max="19" width="1.5" style="48" customWidth="1"/>
    <col min="20" max="26" width="7.5" style="1" customWidth="1"/>
    <col min="27" max="16384" width="9.1640625" style="1"/>
  </cols>
  <sheetData>
    <row r="1" spans="2:29" customFormat="1" ht="16">
      <c r="D1" t="s">
        <v>15</v>
      </c>
      <c r="S1" s="48"/>
    </row>
    <row r="2" spans="2:29" customFormat="1" ht="60" customHeight="1">
      <c r="B2" s="260" t="s">
        <v>28</v>
      </c>
      <c r="C2" s="261"/>
      <c r="D2" s="261"/>
      <c r="E2" s="261"/>
      <c r="F2" s="261"/>
      <c r="G2" s="261"/>
      <c r="H2" s="262"/>
      <c r="I2" s="262"/>
      <c r="J2" s="262"/>
      <c r="K2" s="263"/>
      <c r="L2" s="263"/>
      <c r="M2" s="263"/>
      <c r="N2" s="263"/>
      <c r="O2" s="263"/>
      <c r="P2" s="263"/>
      <c r="Q2" s="263"/>
      <c r="R2" s="263"/>
      <c r="S2" s="264"/>
      <c r="T2" s="525" t="s">
        <v>272</v>
      </c>
      <c r="U2" s="525"/>
      <c r="V2" s="525"/>
      <c r="W2" s="525"/>
      <c r="X2" s="525"/>
      <c r="Y2" s="525"/>
      <c r="Z2" s="525"/>
      <c r="AC2" s="63"/>
    </row>
    <row r="3" spans="2:29" customFormat="1" ht="5" customHeight="1">
      <c r="S3" s="48"/>
      <c r="T3" t="s">
        <v>97</v>
      </c>
    </row>
    <row r="4" spans="2:29" customFormat="1" ht="18" customHeight="1">
      <c r="B4" s="271"/>
      <c r="C4" s="265">
        <f>Forestillingsnummer</f>
        <v>0</v>
      </c>
      <c r="D4" s="266" t="str">
        <f>Forestillingstitel</f>
        <v>Orgia</v>
      </c>
      <c r="E4" s="266"/>
      <c r="F4" s="266"/>
      <c r="G4" s="267"/>
      <c r="H4" s="267"/>
      <c r="I4" s="267"/>
      <c r="J4" s="267"/>
      <c r="K4" s="272"/>
      <c r="L4" s="272"/>
      <c r="M4" s="268"/>
      <c r="N4" s="273"/>
      <c r="O4" s="273"/>
      <c r="P4" s="272"/>
      <c r="Q4" s="274"/>
      <c r="R4" s="275"/>
      <c r="S4" s="276"/>
      <c r="T4" s="535" t="s">
        <v>59</v>
      </c>
      <c r="U4" s="535"/>
      <c r="V4" s="535"/>
      <c r="W4" s="535"/>
      <c r="X4" s="535"/>
      <c r="Y4" s="535"/>
      <c r="Z4" s="535"/>
    </row>
    <row r="5" spans="2:29" customFormat="1" ht="18" customHeight="1">
      <c r="B5" s="271"/>
      <c r="C5" s="265"/>
      <c r="D5" s="266" t="str">
        <f>KUNSTART</f>
        <v>Opera</v>
      </c>
      <c r="E5" s="278"/>
      <c r="F5" s="278"/>
      <c r="G5" s="526"/>
      <c r="H5" s="526"/>
      <c r="I5" s="526"/>
      <c r="J5" s="526"/>
      <c r="K5" s="526"/>
      <c r="L5" s="526"/>
      <c r="M5" s="526"/>
      <c r="N5" s="273"/>
      <c r="O5" s="273"/>
      <c r="P5" s="272"/>
      <c r="Q5" s="274"/>
      <c r="R5" s="275"/>
      <c r="S5" s="276"/>
      <c r="T5" s="277"/>
      <c r="U5" s="266" t="s">
        <v>98</v>
      </c>
      <c r="V5" s="266"/>
      <c r="W5" s="266"/>
      <c r="X5" s="266"/>
      <c r="Y5" s="266"/>
      <c r="Z5" s="266"/>
    </row>
    <row r="6" spans="2:29" customFormat="1" ht="18" customHeight="1">
      <c r="B6" s="271"/>
      <c r="C6" s="265" t="s">
        <v>68</v>
      </c>
      <c r="D6" s="266" t="str">
        <f>sæson</f>
        <v>2022/23</v>
      </c>
      <c r="E6" s="266"/>
      <c r="F6" s="266"/>
      <c r="G6" s="267"/>
      <c r="H6" s="267"/>
      <c r="I6" s="267"/>
      <c r="J6" s="267"/>
      <c r="K6" s="272"/>
      <c r="L6" s="272"/>
      <c r="M6" s="268"/>
      <c r="N6" s="273"/>
      <c r="O6" s="273"/>
      <c r="P6" s="272"/>
      <c r="Q6" s="274"/>
      <c r="R6" s="275"/>
      <c r="S6" s="276"/>
      <c r="T6" s="277"/>
      <c r="U6" s="266" t="s">
        <v>66</v>
      </c>
      <c r="V6" s="277"/>
      <c r="W6" s="527">
        <f>_kostumier</f>
        <v>0</v>
      </c>
      <c r="X6" s="527"/>
      <c r="Y6" s="527"/>
      <c r="Z6" s="527"/>
    </row>
    <row r="7" spans="2:29" ht="4.5" customHeight="1">
      <c r="E7" s="5"/>
      <c r="H7" s="3"/>
      <c r="I7" s="34"/>
      <c r="J7" s="34"/>
    </row>
    <row r="8" spans="2:29" ht="4.5" customHeight="1">
      <c r="I8" s="34"/>
      <c r="J8" s="34"/>
    </row>
    <row r="9" spans="2:29" ht="4.5" customHeight="1"/>
    <row r="11" spans="2:29" ht="20" customHeight="1"/>
    <row r="15" spans="2:29" ht="16.5" customHeight="1">
      <c r="B15" s="521" t="s">
        <v>120</v>
      </c>
      <c r="C15" s="521"/>
      <c r="D15" s="64"/>
    </row>
    <row r="16" spans="2:29" ht="16.5" customHeight="1">
      <c r="B16" s="521"/>
      <c r="C16" s="521"/>
      <c r="D16" s="64"/>
    </row>
    <row r="17" spans="2:19">
      <c r="B17" s="521"/>
      <c r="C17" s="521"/>
      <c r="D17" s="64"/>
    </row>
    <row r="18" spans="2:19">
      <c r="B18" s="521"/>
      <c r="C18" s="521"/>
      <c r="D18" s="64"/>
      <c r="K18" s="21"/>
    </row>
    <row r="19" spans="2:19" s="2" customFormat="1">
      <c r="B19" s="521"/>
      <c r="C19" s="521"/>
      <c r="D19" s="64"/>
      <c r="E19" s="7"/>
      <c r="F19" s="190">
        <f>SUM(F28:F52)</f>
        <v>0</v>
      </c>
      <c r="G19" s="191">
        <f>SUM(G28:G52)</f>
        <v>0</v>
      </c>
      <c r="H19" s="192">
        <f>SUM(H28:H52)</f>
        <v>0</v>
      </c>
      <c r="I19" s="193">
        <f>SUM(I28:I52)</f>
        <v>0</v>
      </c>
      <c r="J19" s="194">
        <f>SUM(J28:J52)</f>
        <v>0</v>
      </c>
      <c r="K19" s="21"/>
      <c r="L19" s="11"/>
      <c r="M19" s="12"/>
      <c r="N19" s="25"/>
      <c r="O19" s="25"/>
      <c r="P19" s="25"/>
      <c r="Q19" s="25"/>
      <c r="R19" s="25"/>
      <c r="S19" s="48"/>
    </row>
    <row r="20" spans="2:19" ht="5.25" customHeight="1">
      <c r="B20" s="521"/>
      <c r="C20" s="521"/>
      <c r="D20" s="64"/>
      <c r="J20" s="9"/>
    </row>
    <row r="21" spans="2:19" s="6" customFormat="1" ht="30">
      <c r="E21" s="256" t="s">
        <v>50</v>
      </c>
      <c r="F21" s="257" t="s">
        <v>23</v>
      </c>
      <c r="G21" s="257" t="s">
        <v>24</v>
      </c>
      <c r="H21" s="257" t="s">
        <v>25</v>
      </c>
      <c r="I21" s="257" t="s">
        <v>26</v>
      </c>
      <c r="J21" s="257" t="s">
        <v>51</v>
      </c>
      <c r="K21" s="13"/>
      <c r="L21" s="13"/>
      <c r="M21" s="14"/>
      <c r="N21" s="13"/>
      <c r="O21" s="23"/>
      <c r="P21" s="13"/>
      <c r="Q21" s="14"/>
      <c r="R21" s="23"/>
      <c r="S21" s="48"/>
    </row>
    <row r="22" spans="2:19" s="4" customFormat="1" ht="16.5" customHeight="1">
      <c r="E22" s="242"/>
      <c r="F22" s="522" t="s">
        <v>99</v>
      </c>
      <c r="G22" s="522" t="s">
        <v>100</v>
      </c>
      <c r="H22" s="522" t="s">
        <v>101</v>
      </c>
      <c r="I22" s="522" t="s">
        <v>102</v>
      </c>
      <c r="J22" s="522" t="s">
        <v>103</v>
      </c>
      <c r="K22" s="9"/>
      <c r="L22" s="9"/>
      <c r="M22" s="10"/>
      <c r="N22" s="9"/>
      <c r="O22" s="22"/>
      <c r="P22" s="9"/>
      <c r="Q22" s="10"/>
      <c r="R22" s="22"/>
      <c r="S22" s="48"/>
    </row>
    <row r="23" spans="2:19" s="4" customFormat="1" ht="16">
      <c r="E23" s="242"/>
      <c r="F23" s="523"/>
      <c r="G23" s="523"/>
      <c r="H23" s="523"/>
      <c r="I23" s="523"/>
      <c r="J23" s="523"/>
      <c r="K23" s="9"/>
      <c r="L23" s="9"/>
      <c r="M23" s="10"/>
      <c r="N23" s="9"/>
      <c r="O23" s="22"/>
      <c r="P23" s="9"/>
      <c r="Q23" s="10"/>
      <c r="R23" s="22"/>
      <c r="S23" s="48"/>
    </row>
    <row r="24" spans="2:19" s="4" customFormat="1" ht="16.5" customHeight="1" thickBot="1">
      <c r="E24" s="242"/>
      <c r="F24" s="523"/>
      <c r="G24" s="523"/>
      <c r="H24" s="523"/>
      <c r="I24" s="523"/>
      <c r="J24" s="523"/>
      <c r="K24" s="9"/>
      <c r="L24" s="9"/>
      <c r="M24" s="10"/>
      <c r="N24" s="9"/>
      <c r="O24" s="22"/>
      <c r="P24" s="9"/>
      <c r="Q24" s="10"/>
      <c r="R24" s="22"/>
      <c r="S24" s="48"/>
    </row>
    <row r="25" spans="2:19" s="4" customFormat="1" ht="16.5" customHeight="1" thickBot="1">
      <c r="E25" s="242"/>
      <c r="F25" s="523"/>
      <c r="G25" s="523"/>
      <c r="H25" s="523"/>
      <c r="I25" s="523"/>
      <c r="J25" s="523"/>
      <c r="K25" s="532" t="s">
        <v>11</v>
      </c>
      <c r="L25" s="533"/>
      <c r="M25" s="533"/>
      <c r="N25" s="533"/>
      <c r="O25" s="533"/>
      <c r="P25" s="533"/>
      <c r="Q25" s="533"/>
      <c r="R25" s="534"/>
      <c r="S25" s="48"/>
    </row>
    <row r="26" spans="2:19" s="4" customFormat="1" ht="16.5" customHeight="1">
      <c r="E26" s="242"/>
      <c r="F26" s="523"/>
      <c r="G26" s="523"/>
      <c r="H26" s="523"/>
      <c r="I26" s="523"/>
      <c r="J26" s="523"/>
      <c r="K26" s="524" t="s">
        <v>4</v>
      </c>
      <c r="L26" s="524"/>
      <c r="M26" s="528" t="s">
        <v>3</v>
      </c>
      <c r="N26" s="524"/>
      <c r="O26" s="524"/>
      <c r="P26" s="529" t="s">
        <v>10</v>
      </c>
      <c r="Q26" s="530"/>
      <c r="R26" s="531"/>
      <c r="S26" s="48"/>
    </row>
    <row r="27" spans="2:19" ht="32" customHeight="1">
      <c r="B27" s="279" t="s">
        <v>104</v>
      </c>
      <c r="C27" s="279" t="s">
        <v>105</v>
      </c>
      <c r="D27" s="280" t="s">
        <v>106</v>
      </c>
      <c r="E27" s="242"/>
      <c r="F27" s="523"/>
      <c r="G27" s="523"/>
      <c r="H27" s="523"/>
      <c r="I27" s="523"/>
      <c r="J27" s="523"/>
      <c r="K27" s="15" t="s">
        <v>0</v>
      </c>
      <c r="L27" s="15" t="s">
        <v>1</v>
      </c>
      <c r="M27" s="15" t="s">
        <v>8</v>
      </c>
      <c r="N27" s="15" t="s">
        <v>1</v>
      </c>
      <c r="O27" s="24" t="s">
        <v>2</v>
      </c>
      <c r="P27" s="15" t="s">
        <v>5</v>
      </c>
      <c r="Q27" s="15" t="s">
        <v>7</v>
      </c>
      <c r="R27" s="24" t="s">
        <v>6</v>
      </c>
    </row>
    <row r="28" spans="2:19" ht="22" customHeight="1">
      <c r="B28" s="515" t="s">
        <v>107</v>
      </c>
      <c r="C28" s="66" t="s">
        <v>112</v>
      </c>
      <c r="D28" s="202">
        <v>5</v>
      </c>
      <c r="E28" s="155"/>
      <c r="F28" s="68" t="str">
        <f>IF(Tabel82[[#This Row],[Kolonne1]]&gt;0,$E28*$D$28,"")</f>
        <v/>
      </c>
      <c r="G28" s="68"/>
      <c r="H28" s="68" t="str">
        <f>IF(Tabel82[[#This Row],[Kolonne3]]&gt;0,$E28*$D$28,"")</f>
        <v/>
      </c>
      <c r="I28" s="68"/>
      <c r="J28" s="69"/>
      <c r="K28" s="30"/>
      <c r="L28" s="30"/>
      <c r="M28" s="31"/>
      <c r="N28" s="30"/>
      <c r="O28" s="32">
        <v>40</v>
      </c>
      <c r="P28" s="30"/>
      <c r="Q28" s="31"/>
      <c r="R28" s="32"/>
    </row>
    <row r="29" spans="2:19" ht="22" customHeight="1">
      <c r="B29" s="516"/>
      <c r="C29" s="65" t="s">
        <v>113</v>
      </c>
      <c r="D29" s="203">
        <v>5</v>
      </c>
      <c r="E29" s="156"/>
      <c r="F29" s="68"/>
      <c r="G29" s="68" t="str">
        <f>IF(Tabel82[[#This Row],[Kolonne1]]&gt;0,$E29*$D28,"")</f>
        <v/>
      </c>
      <c r="H29" s="68"/>
      <c r="I29" s="68" t="str">
        <f>IF(Tabel82[[#This Row],[Kolonne4]]&gt;0,$E29*$D$28,"")</f>
        <v/>
      </c>
      <c r="J29" s="69"/>
      <c r="K29" s="30"/>
      <c r="L29" s="30"/>
      <c r="M29" s="31"/>
      <c r="N29" s="30"/>
      <c r="O29" s="32"/>
      <c r="P29" s="30"/>
      <c r="Q29" s="31"/>
      <c r="R29" s="32"/>
    </row>
    <row r="30" spans="2:19" ht="22" customHeight="1">
      <c r="B30" s="516"/>
      <c r="C30" s="66" t="s">
        <v>114</v>
      </c>
      <c r="D30" s="202">
        <v>5</v>
      </c>
      <c r="E30" s="155"/>
      <c r="F30" s="68"/>
      <c r="G30" s="68" t="str">
        <f>IF(Tabel82[[#This Row],[Kolonne2]]&gt;0,$E30*$D29,"")</f>
        <v/>
      </c>
      <c r="H30" s="68" t="str">
        <f>IF(Tabel82[[#This Row],[Kolonne1]]&gt;0,$E30*$D29,"")</f>
        <v/>
      </c>
      <c r="I30" s="68"/>
      <c r="J30" s="69" t="str">
        <f>IF(Tabel82[[#This Row],[Kolonne5]]&gt;0,I30*H30,"")</f>
        <v/>
      </c>
      <c r="K30" s="20"/>
      <c r="L30" s="20"/>
      <c r="M30" s="16"/>
      <c r="N30" s="20"/>
      <c r="O30" s="25"/>
      <c r="P30" s="20"/>
      <c r="Q30" s="16"/>
      <c r="R30" s="25"/>
    </row>
    <row r="31" spans="2:19" ht="22" customHeight="1">
      <c r="B31" s="516"/>
      <c r="C31" s="65" t="s">
        <v>115</v>
      </c>
      <c r="D31" s="203">
        <v>5</v>
      </c>
      <c r="E31" s="156"/>
      <c r="F31" s="68"/>
      <c r="G31" s="68" t="str">
        <f>IF(Tabel82[[#This Row],[Kolonne2]]&gt;0,$E31*$D30,"")</f>
        <v/>
      </c>
      <c r="H31" s="68"/>
      <c r="I31" s="68" t="str">
        <f>IF(Tabel82[[#This Row],[Kolonne1]]&gt;0,$E31*$D30,"")</f>
        <v/>
      </c>
      <c r="J31" s="69"/>
      <c r="K31" s="30"/>
      <c r="L31" s="30"/>
      <c r="M31" s="31"/>
      <c r="N31" s="30"/>
      <c r="O31" s="32"/>
      <c r="P31" s="30"/>
      <c r="Q31" s="31"/>
      <c r="R31" s="32"/>
    </row>
    <row r="32" spans="2:19" ht="22" customHeight="1">
      <c r="B32" s="517"/>
      <c r="C32" s="77" t="s">
        <v>116</v>
      </c>
      <c r="D32" s="204">
        <v>5</v>
      </c>
      <c r="E32" s="157"/>
      <c r="F32" s="75"/>
      <c r="G32" s="75" t="str">
        <f>IF(Tabel82[[#This Row],[Kolonne2]]&gt;0,$E32*$D31,"")</f>
        <v/>
      </c>
      <c r="H32" s="75"/>
      <c r="I32" s="75" t="str">
        <f>IF(Tabel82[[#This Row],[Kolonne4]]&gt;0,H32*G32,"")</f>
        <v/>
      </c>
      <c r="J32" s="79" t="str">
        <f>IF(Tabel82[[#This Row],[Kolonne1]]&gt;0,$E32*$D31,"")</f>
        <v/>
      </c>
      <c r="K32" s="30"/>
      <c r="L32" s="30"/>
      <c r="M32" s="31"/>
      <c r="N32" s="30"/>
      <c r="O32" s="32"/>
      <c r="P32" s="30"/>
      <c r="Q32" s="31"/>
      <c r="R32" s="32"/>
    </row>
    <row r="33" spans="2:23" ht="22" customHeight="1">
      <c r="B33" s="518" t="s">
        <v>108</v>
      </c>
      <c r="C33" s="80" t="s">
        <v>112</v>
      </c>
      <c r="D33" s="205">
        <v>4</v>
      </c>
      <c r="E33" s="158"/>
      <c r="F33" s="68" t="str">
        <f>IF(Tabel82[[#This Row],[Kolonne1]]&gt;0,E33*D33,"")</f>
        <v/>
      </c>
      <c r="G33" s="68"/>
      <c r="H33" s="68" t="str">
        <f>IF(Tabel82[[#This Row],[Kolonne3]]&gt;0,G33*F33,"")</f>
        <v/>
      </c>
      <c r="I33" s="68"/>
      <c r="J33" s="69" t="str">
        <f>IF(Tabel82[[#This Row],[Kolonne5]]&gt;0,I33*H33,"")</f>
        <v/>
      </c>
      <c r="K33" s="30"/>
      <c r="L33" s="30"/>
      <c r="M33" s="31"/>
      <c r="N33" s="30"/>
      <c r="O33" s="32"/>
      <c r="P33" s="30"/>
      <c r="Q33" s="31"/>
      <c r="R33" s="32"/>
    </row>
    <row r="34" spans="2:23" ht="22" customHeight="1">
      <c r="B34" s="519"/>
      <c r="C34" s="66" t="s">
        <v>113</v>
      </c>
      <c r="D34" s="202">
        <v>4</v>
      </c>
      <c r="E34" s="155"/>
      <c r="F34" s="68"/>
      <c r="G34" s="68" t="str">
        <f>IF(Tabel82[[#This Row],[Kolonne1]]&gt;0,$E34*$D33,"")</f>
        <v/>
      </c>
      <c r="H34" s="68"/>
      <c r="I34" s="68"/>
      <c r="J34" s="69"/>
      <c r="K34" s="30"/>
      <c r="L34" s="30"/>
      <c r="M34" s="31"/>
      <c r="N34" s="30"/>
      <c r="O34" s="32"/>
      <c r="P34" s="30"/>
      <c r="Q34" s="31"/>
      <c r="R34" s="32"/>
    </row>
    <row r="35" spans="2:23" ht="22" customHeight="1">
      <c r="B35" s="519"/>
      <c r="C35" s="65" t="s">
        <v>114</v>
      </c>
      <c r="D35" s="203">
        <v>4</v>
      </c>
      <c r="E35" s="156"/>
      <c r="F35" s="68"/>
      <c r="G35" s="68" t="str">
        <f>IF(Tabel82[[#This Row],[Kolonne2]]&gt;0,$E35*$D34,"")</f>
        <v/>
      </c>
      <c r="H35" s="68" t="str">
        <f>IF(Tabel82[[#This Row],[Kolonne1]]&gt;0,$E35*$D34,"")</f>
        <v/>
      </c>
      <c r="I35" s="68"/>
      <c r="J35" s="69"/>
      <c r="K35" s="20"/>
      <c r="L35" s="20"/>
      <c r="M35" s="16"/>
      <c r="N35" s="20"/>
      <c r="O35" s="25"/>
      <c r="P35" s="20"/>
      <c r="Q35" s="16"/>
      <c r="R35" s="25"/>
    </row>
    <row r="36" spans="2:23" ht="22" customHeight="1">
      <c r="B36" s="519"/>
      <c r="C36" s="66" t="s">
        <v>115</v>
      </c>
      <c r="D36" s="202">
        <v>4</v>
      </c>
      <c r="E36" s="155"/>
      <c r="F36" s="68"/>
      <c r="G36" s="68" t="str">
        <f>IF(Tabel82[[#This Row],[Kolonne2]]&gt;0,$E36*$D35,"")</f>
        <v/>
      </c>
      <c r="H36" s="68"/>
      <c r="I36" s="68" t="str">
        <f>IF(Tabel82[[#This Row],[Kolonne1]]&gt;0,$E36*$D35,"")</f>
        <v/>
      </c>
      <c r="J36" s="69"/>
      <c r="K36" s="30"/>
      <c r="L36" s="33"/>
      <c r="M36" s="31"/>
      <c r="N36" s="30"/>
      <c r="O36" s="32"/>
      <c r="P36" s="30"/>
      <c r="Q36" s="31"/>
      <c r="R36" s="32"/>
    </row>
    <row r="37" spans="2:23" ht="22" customHeight="1">
      <c r="B37" s="520"/>
      <c r="C37" s="73" t="s">
        <v>116</v>
      </c>
      <c r="D37" s="206">
        <v>4</v>
      </c>
      <c r="E37" s="159"/>
      <c r="F37" s="75"/>
      <c r="G37" s="75" t="str">
        <f>IF(Tabel82[[#This Row],[Kolonne2]]&gt;0,$E37*$D36,"")</f>
        <v/>
      </c>
      <c r="H37" s="75"/>
      <c r="I37" s="75"/>
      <c r="J37" s="79" t="str">
        <f>IF(Tabel82[[#This Row],[Kolonne1]]&gt;0,$E37*$D36,"")</f>
        <v/>
      </c>
      <c r="K37" s="30"/>
      <c r="L37" s="30"/>
      <c r="M37" s="31"/>
      <c r="N37" s="30"/>
      <c r="O37" s="32"/>
      <c r="P37" s="30"/>
      <c r="Q37" s="31" t="s">
        <v>9</v>
      </c>
      <c r="R37" s="32"/>
    </row>
    <row r="38" spans="2:23" ht="22" customHeight="1">
      <c r="B38" s="515" t="s">
        <v>109</v>
      </c>
      <c r="C38" s="66" t="s">
        <v>112</v>
      </c>
      <c r="D38" s="202">
        <v>2</v>
      </c>
      <c r="E38" s="155"/>
      <c r="F38" s="68" t="str">
        <f>IF(Tabel82[[#This Row],[Kolonne1]]&gt;0,E38*D38,"")</f>
        <v/>
      </c>
      <c r="G38" s="68"/>
      <c r="H38" s="68"/>
      <c r="I38" s="68"/>
      <c r="J38" s="69"/>
      <c r="K38" s="30"/>
      <c r="L38" s="30"/>
      <c r="M38" s="31"/>
      <c r="N38" s="30"/>
      <c r="O38" s="32">
        <v>6</v>
      </c>
      <c r="P38" s="30"/>
      <c r="Q38" s="31"/>
      <c r="R38" s="32">
        <v>6</v>
      </c>
    </row>
    <row r="39" spans="2:23" ht="22" customHeight="1">
      <c r="B39" s="516"/>
      <c r="C39" s="65" t="s">
        <v>113</v>
      </c>
      <c r="D39" s="203">
        <v>2</v>
      </c>
      <c r="E39" s="156"/>
      <c r="F39" s="68"/>
      <c r="G39" s="68" t="str">
        <f>IF(Tabel82[[#This Row],[Kolonne1]]&gt;0,$E39*$D38,"")</f>
        <v/>
      </c>
      <c r="H39" s="68"/>
      <c r="I39" s="68"/>
      <c r="J39" s="69"/>
      <c r="K39" s="30"/>
      <c r="L39" s="30"/>
      <c r="M39" s="31"/>
      <c r="N39" s="30"/>
      <c r="O39" s="32">
        <v>40</v>
      </c>
      <c r="P39" s="30"/>
      <c r="Q39" s="31" t="s">
        <v>9</v>
      </c>
      <c r="R39" s="32"/>
      <c r="V39" s="35"/>
      <c r="W39" s="35"/>
    </row>
    <row r="40" spans="2:23" ht="22" customHeight="1">
      <c r="B40" s="516"/>
      <c r="C40" s="66" t="s">
        <v>114</v>
      </c>
      <c r="D40" s="202">
        <v>2</v>
      </c>
      <c r="E40" s="155"/>
      <c r="F40" s="68"/>
      <c r="G40" s="68" t="str">
        <f>IF(Tabel82[[#This Row],[Kolonne2]]&gt;0,$E40*$D39,"")</f>
        <v/>
      </c>
      <c r="H40" s="68" t="str">
        <f>IF(Tabel82[[#This Row],[Kolonne1]]&gt;0,$E40*$D39,"")</f>
        <v/>
      </c>
      <c r="I40" s="68"/>
      <c r="J40" s="69"/>
      <c r="K40" s="20"/>
      <c r="L40" s="20"/>
      <c r="M40" s="16"/>
      <c r="N40" s="20"/>
      <c r="O40" s="25"/>
      <c r="P40" s="20"/>
      <c r="Q40" s="16"/>
      <c r="R40" s="25"/>
      <c r="V40" s="35"/>
      <c r="W40" s="35"/>
    </row>
    <row r="41" spans="2:23" ht="22" customHeight="1">
      <c r="B41" s="516"/>
      <c r="C41" s="65" t="s">
        <v>115</v>
      </c>
      <c r="D41" s="203">
        <v>2</v>
      </c>
      <c r="E41" s="156"/>
      <c r="F41" s="68"/>
      <c r="G41" s="68" t="str">
        <f>IF(Tabel82[[#This Row],[Kolonne2]]&gt;0,$E41*$D40,"")</f>
        <v/>
      </c>
      <c r="H41" s="68"/>
      <c r="I41" s="68" t="str">
        <f>IF(Tabel82[[#This Row],[Kolonne1]]&gt;0,$E41*$D40,"")</f>
        <v/>
      </c>
      <c r="J41" s="69"/>
      <c r="K41" s="20"/>
      <c r="L41" s="20"/>
      <c r="M41" s="16"/>
      <c r="N41" s="20"/>
      <c r="O41" s="25"/>
      <c r="P41" s="20"/>
      <c r="Q41" s="16"/>
      <c r="R41" s="25"/>
    </row>
    <row r="42" spans="2:23" ht="22" customHeight="1">
      <c r="B42" s="517"/>
      <c r="C42" s="77" t="s">
        <v>116</v>
      </c>
      <c r="D42" s="204">
        <v>2</v>
      </c>
      <c r="E42" s="157"/>
      <c r="F42" s="75"/>
      <c r="G42" s="75" t="str">
        <f>IF(Tabel82[[#This Row],[Kolonne2]]&gt;0,$E42*$D41,"")</f>
        <v/>
      </c>
      <c r="H42" s="75"/>
      <c r="I42" s="75"/>
      <c r="J42" s="79" t="str">
        <f>IF(Tabel82[[#This Row],[Kolonne1]]&gt;0,$E42*$D41,"")</f>
        <v/>
      </c>
      <c r="K42" s="20"/>
      <c r="L42" s="20"/>
      <c r="M42" s="16"/>
      <c r="N42" s="20"/>
      <c r="O42" s="25"/>
      <c r="P42" s="20"/>
      <c r="Q42" s="16"/>
      <c r="R42" s="25"/>
    </row>
    <row r="43" spans="2:23" ht="22" customHeight="1">
      <c r="B43" s="518" t="s">
        <v>110</v>
      </c>
      <c r="C43" s="80" t="s">
        <v>112</v>
      </c>
      <c r="D43" s="205">
        <v>0.5</v>
      </c>
      <c r="E43" s="158"/>
      <c r="F43" s="72" t="str">
        <f>IF(Tabel82[[#This Row],[Kolonne1]]&gt;0,E43*D43,"")</f>
        <v/>
      </c>
      <c r="G43" s="68"/>
      <c r="H43" s="68"/>
      <c r="I43" s="68"/>
      <c r="J43" s="69"/>
      <c r="K43" s="20"/>
      <c r="L43" s="20"/>
      <c r="M43" s="16"/>
      <c r="N43" s="20"/>
      <c r="O43" s="25"/>
      <c r="P43" s="20"/>
      <c r="Q43" s="16"/>
      <c r="R43" s="25"/>
    </row>
    <row r="44" spans="2:23" ht="22" customHeight="1">
      <c r="B44" s="519"/>
      <c r="C44" s="66" t="s">
        <v>113</v>
      </c>
      <c r="D44" s="202">
        <v>0.5</v>
      </c>
      <c r="E44" s="155"/>
      <c r="F44" s="68"/>
      <c r="G44" s="72" t="str">
        <f>IF(Tabel82[[#This Row],[Kolonne1]]&gt;0,$E44*$D43,"")</f>
        <v/>
      </c>
      <c r="H44" s="68"/>
      <c r="I44" s="68"/>
      <c r="J44" s="69"/>
      <c r="K44" s="20"/>
      <c r="L44" s="20"/>
      <c r="M44" s="16"/>
      <c r="N44" s="20"/>
      <c r="O44" s="25"/>
      <c r="P44" s="20"/>
      <c r="Q44" s="16"/>
      <c r="R44" s="25"/>
    </row>
    <row r="45" spans="2:23" ht="22" customHeight="1">
      <c r="B45" s="519"/>
      <c r="C45" s="65" t="s">
        <v>114</v>
      </c>
      <c r="D45" s="203">
        <v>0.5</v>
      </c>
      <c r="E45" s="156"/>
      <c r="F45" s="68"/>
      <c r="G45" s="68" t="str">
        <f>IF(Tabel82[[#This Row],[Kolonne2]]&gt;0,$E45*$D44,"")</f>
        <v/>
      </c>
      <c r="H45" s="72" t="str">
        <f>IF(Tabel82[[#This Row],[Kolonne1]]&gt;0,$E45*$D44,"")</f>
        <v/>
      </c>
      <c r="I45" s="68"/>
      <c r="J45" s="69"/>
      <c r="K45" s="20"/>
      <c r="L45" s="20"/>
      <c r="M45" s="16"/>
      <c r="N45" s="20"/>
      <c r="O45" s="25"/>
      <c r="P45" s="20"/>
      <c r="Q45" s="16"/>
      <c r="R45" s="25"/>
    </row>
    <row r="46" spans="2:23" ht="22" customHeight="1">
      <c r="B46" s="519"/>
      <c r="C46" s="66" t="s">
        <v>115</v>
      </c>
      <c r="D46" s="202">
        <v>0.5</v>
      </c>
      <c r="E46" s="155"/>
      <c r="F46" s="68"/>
      <c r="G46" s="68" t="str">
        <f>IF(Tabel82[[#This Row],[Kolonne2]]&gt;0,$E46*$D45,"")</f>
        <v/>
      </c>
      <c r="H46" s="68"/>
      <c r="I46" s="72" t="str">
        <f>IF(Tabel82[[#This Row],[Kolonne1]]&gt;0,$E46*$D45,"")</f>
        <v/>
      </c>
      <c r="J46" s="69"/>
      <c r="K46" s="20"/>
      <c r="L46" s="20"/>
      <c r="M46" s="16"/>
      <c r="N46" s="20"/>
      <c r="O46" s="25"/>
      <c r="P46" s="20"/>
      <c r="Q46" s="16"/>
      <c r="R46" s="25"/>
    </row>
    <row r="47" spans="2:23" ht="22" customHeight="1">
      <c r="B47" s="520"/>
      <c r="C47" s="73" t="s">
        <v>116</v>
      </c>
      <c r="D47" s="206">
        <v>0.5</v>
      </c>
      <c r="E47" s="71"/>
      <c r="F47" s="75"/>
      <c r="G47" s="75" t="str">
        <f>IF(Tabel82[[#This Row],[Kolonne2]]&gt;0,$E47*$D46,"")</f>
        <v/>
      </c>
      <c r="H47" s="75"/>
      <c r="I47" s="75"/>
      <c r="J47" s="76" t="str">
        <f>IF(Tabel82[[#This Row],[Kolonne1]]&gt;0,$E47*$D46,"")</f>
        <v/>
      </c>
      <c r="K47" s="20"/>
      <c r="L47" s="20"/>
      <c r="M47" s="16"/>
      <c r="N47" s="20"/>
      <c r="O47" s="25"/>
      <c r="P47" s="20"/>
      <c r="Q47" s="16"/>
      <c r="R47" s="25"/>
    </row>
    <row r="48" spans="2:23" ht="16.5" customHeight="1">
      <c r="B48" s="515" t="s">
        <v>111</v>
      </c>
      <c r="C48" s="66" t="s">
        <v>112</v>
      </c>
      <c r="D48" s="202">
        <v>0.5</v>
      </c>
      <c r="E48" s="195"/>
      <c r="F48" s="196" t="str">
        <f>IF(E48&gt;0,D48*E48,"")</f>
        <v/>
      </c>
      <c r="G48" s="196" t="str">
        <f>""</f>
        <v/>
      </c>
      <c r="H48" s="196" t="str">
        <f>""</f>
        <v/>
      </c>
      <c r="I48" s="196" t="str">
        <f>""</f>
        <v/>
      </c>
      <c r="J48" s="197" t="str">
        <f>""</f>
        <v/>
      </c>
    </row>
    <row r="49" spans="2:10">
      <c r="B49" s="516"/>
      <c r="C49" s="65" t="s">
        <v>113</v>
      </c>
      <c r="D49" s="203">
        <v>0.5</v>
      </c>
      <c r="E49" s="19"/>
      <c r="F49" s="72" t="str">
        <f>""</f>
        <v/>
      </c>
      <c r="G49" s="72" t="str">
        <f>IF(E49&gt;0,D49*E49,"")</f>
        <v/>
      </c>
      <c r="H49" s="72" t="str">
        <f>""</f>
        <v/>
      </c>
      <c r="I49" s="72" t="str">
        <f>""</f>
        <v/>
      </c>
      <c r="J49" s="198" t="str">
        <f>""</f>
        <v/>
      </c>
    </row>
    <row r="50" spans="2:10">
      <c r="B50" s="516"/>
      <c r="C50" s="66" t="s">
        <v>114</v>
      </c>
      <c r="D50" s="202">
        <v>0.5</v>
      </c>
      <c r="E50" s="195"/>
      <c r="F50" s="196" t="str">
        <f>""</f>
        <v/>
      </c>
      <c r="G50" s="196" t="str">
        <f>""</f>
        <v/>
      </c>
      <c r="H50" s="196" t="str">
        <f>IF(E50&gt;0,D50*E50,"")</f>
        <v/>
      </c>
      <c r="I50" s="196" t="str">
        <f>""</f>
        <v/>
      </c>
      <c r="J50" s="197" t="str">
        <f>""</f>
        <v/>
      </c>
    </row>
    <row r="51" spans="2:10">
      <c r="B51" s="516"/>
      <c r="C51" s="65" t="s">
        <v>115</v>
      </c>
      <c r="D51" s="203">
        <v>0.5</v>
      </c>
      <c r="E51" s="19"/>
      <c r="F51" s="72" t="str">
        <f>""</f>
        <v/>
      </c>
      <c r="G51" s="72" t="str">
        <f>""</f>
        <v/>
      </c>
      <c r="H51" s="72" t="str">
        <f>""</f>
        <v/>
      </c>
      <c r="I51" s="72" t="str">
        <f>IF(E51&gt;0,D51*E51,"")</f>
        <v/>
      </c>
      <c r="J51" s="198" t="str">
        <f>""</f>
        <v/>
      </c>
    </row>
    <row r="52" spans="2:10">
      <c r="B52" s="517"/>
      <c r="C52" s="77" t="s">
        <v>116</v>
      </c>
      <c r="D52" s="204">
        <v>0.5</v>
      </c>
      <c r="E52" s="199"/>
      <c r="F52" s="200" t="str">
        <f>""</f>
        <v/>
      </c>
      <c r="G52" s="200" t="str">
        <f>""</f>
        <v/>
      </c>
      <c r="H52" s="200" t="str">
        <f>""</f>
        <v/>
      </c>
      <c r="I52" s="200" t="str">
        <f>""</f>
        <v/>
      </c>
      <c r="J52" s="201" t="str">
        <f>IF(E52&gt;0,D52*E52,"")</f>
        <v/>
      </c>
    </row>
    <row r="53" spans="2:10">
      <c r="F53" s="3"/>
      <c r="G53" s="3"/>
      <c r="H53" s="3"/>
      <c r="I53" s="3"/>
      <c r="J53" s="28"/>
    </row>
    <row r="54" spans="2:10">
      <c r="F54" s="3"/>
      <c r="G54" s="3"/>
      <c r="H54" s="3"/>
      <c r="I54" s="3"/>
      <c r="J54" s="28"/>
    </row>
    <row r="55" spans="2:10">
      <c r="F55" s="3"/>
      <c r="G55" s="3"/>
      <c r="H55" s="3"/>
      <c r="I55" s="3"/>
      <c r="J55" s="28"/>
    </row>
    <row r="56" spans="2:10">
      <c r="F56" s="3"/>
      <c r="G56" s="3"/>
      <c r="H56" s="3"/>
      <c r="I56" s="3"/>
      <c r="J56" s="28"/>
    </row>
    <row r="57" spans="2:10">
      <c r="F57" s="3"/>
      <c r="G57" s="3"/>
      <c r="H57" s="3"/>
      <c r="I57" s="3"/>
      <c r="J57" s="28"/>
    </row>
    <row r="58" spans="2:10">
      <c r="F58" s="3"/>
      <c r="G58" s="3"/>
      <c r="H58" s="3"/>
      <c r="I58" s="3"/>
      <c r="J58" s="28"/>
    </row>
    <row r="59" spans="2:10">
      <c r="F59" s="3"/>
      <c r="G59" s="3"/>
      <c r="H59" s="3"/>
      <c r="I59" s="3"/>
      <c r="J59" s="28"/>
    </row>
    <row r="60" spans="2:10">
      <c r="F60" s="3"/>
      <c r="G60" s="3"/>
      <c r="H60" s="3"/>
      <c r="I60" s="3"/>
      <c r="J60" s="28"/>
    </row>
    <row r="61" spans="2:10">
      <c r="F61" s="3"/>
      <c r="G61" s="3"/>
      <c r="H61" s="3"/>
      <c r="I61" s="3"/>
      <c r="J61" s="28"/>
    </row>
    <row r="62" spans="2:10">
      <c r="F62" s="3"/>
      <c r="G62" s="3"/>
      <c r="H62" s="3"/>
      <c r="I62" s="3"/>
      <c r="J62" s="28"/>
    </row>
    <row r="63" spans="2:10">
      <c r="F63" s="3"/>
      <c r="G63" s="3"/>
      <c r="H63" s="3"/>
      <c r="I63" s="3"/>
      <c r="J63" s="28"/>
    </row>
    <row r="64" spans="2:10">
      <c r="F64" s="3"/>
      <c r="G64" s="3"/>
      <c r="H64" s="3"/>
      <c r="I64" s="3"/>
      <c r="J64" s="28"/>
    </row>
    <row r="65" spans="6:10">
      <c r="F65" s="3"/>
      <c r="G65" s="3"/>
      <c r="H65" s="3"/>
      <c r="I65" s="3"/>
      <c r="J65" s="28"/>
    </row>
    <row r="66" spans="6:10">
      <c r="F66" s="3"/>
      <c r="G66" s="3"/>
      <c r="H66" s="3"/>
      <c r="I66" s="3"/>
      <c r="J66" s="28"/>
    </row>
    <row r="67" spans="6:10">
      <c r="F67" s="3"/>
      <c r="G67" s="3"/>
      <c r="H67" s="3"/>
      <c r="I67" s="3"/>
      <c r="J67" s="28"/>
    </row>
    <row r="68" spans="6:10">
      <c r="F68" s="3"/>
      <c r="G68" s="3"/>
      <c r="H68" s="3"/>
      <c r="I68" s="3"/>
      <c r="J68" s="28"/>
    </row>
    <row r="69" spans="6:10">
      <c r="F69" s="3"/>
      <c r="G69" s="3"/>
      <c r="H69" s="3"/>
      <c r="I69" s="3"/>
      <c r="J69" s="28"/>
    </row>
    <row r="70" spans="6:10">
      <c r="F70" s="3"/>
      <c r="G70" s="3"/>
      <c r="H70" s="3"/>
      <c r="I70" s="3"/>
      <c r="J70" s="28"/>
    </row>
    <row r="71" spans="6:10">
      <c r="F71" s="3"/>
      <c r="G71" s="3"/>
      <c r="H71" s="3"/>
      <c r="I71" s="3"/>
      <c r="J71" s="28"/>
    </row>
    <row r="72" spans="6:10">
      <c r="F72" s="3"/>
      <c r="G72" s="3"/>
      <c r="H72" s="3"/>
      <c r="I72" s="3"/>
      <c r="J72" s="28"/>
    </row>
    <row r="73" spans="6:10">
      <c r="F73" s="3"/>
      <c r="G73" s="3"/>
      <c r="H73" s="3"/>
      <c r="I73" s="3"/>
      <c r="J73" s="28"/>
    </row>
    <row r="74" spans="6:10">
      <c r="F74" s="3"/>
      <c r="G74" s="3"/>
      <c r="H74" s="3"/>
      <c r="I74" s="3"/>
      <c r="J74" s="28"/>
    </row>
    <row r="75" spans="6:10">
      <c r="F75" s="3"/>
      <c r="G75" s="3"/>
      <c r="H75" s="3"/>
      <c r="I75" s="3"/>
      <c r="J75" s="28"/>
    </row>
    <row r="76" spans="6:10">
      <c r="F76" s="3"/>
      <c r="G76" s="3"/>
      <c r="H76" s="3"/>
      <c r="I76" s="3"/>
      <c r="J76" s="28"/>
    </row>
    <row r="77" spans="6:10">
      <c r="F77" s="3"/>
      <c r="G77" s="3"/>
      <c r="H77" s="3"/>
      <c r="I77" s="3"/>
      <c r="J77" s="28"/>
    </row>
    <row r="78" spans="6:10">
      <c r="F78" s="3"/>
      <c r="G78" s="3"/>
      <c r="H78" s="3"/>
      <c r="I78" s="3"/>
      <c r="J78" s="28"/>
    </row>
    <row r="79" spans="6:10">
      <c r="F79" s="3"/>
      <c r="G79" s="3"/>
      <c r="H79" s="3"/>
      <c r="I79" s="3"/>
      <c r="J79" s="28"/>
    </row>
    <row r="80" spans="6:10">
      <c r="F80" s="3"/>
      <c r="G80" s="3"/>
      <c r="H80" s="3"/>
      <c r="I80" s="3"/>
      <c r="J80" s="28"/>
    </row>
    <row r="81" spans="6:10">
      <c r="F81" s="3"/>
      <c r="G81" s="3"/>
      <c r="H81" s="3"/>
      <c r="I81" s="3"/>
      <c r="J81" s="28"/>
    </row>
    <row r="82" spans="6:10">
      <c r="F82" s="3"/>
      <c r="G82" s="3"/>
      <c r="H82" s="3"/>
      <c r="I82" s="3"/>
      <c r="J82" s="28"/>
    </row>
    <row r="83" spans="6:10">
      <c r="J83" s="28"/>
    </row>
    <row r="84" spans="6:10">
      <c r="J84" s="28"/>
    </row>
    <row r="85" spans="6:10">
      <c r="J85" s="28"/>
    </row>
    <row r="86" spans="6:10">
      <c r="J86" s="28"/>
    </row>
    <row r="87" spans="6:10">
      <c r="J87" s="28"/>
    </row>
    <row r="88" spans="6:10">
      <c r="J88" s="28"/>
    </row>
    <row r="89" spans="6:10">
      <c r="J89" s="28"/>
    </row>
    <row r="90" spans="6:10">
      <c r="J90" s="28"/>
    </row>
    <row r="91" spans="6:10">
      <c r="J91" s="28"/>
    </row>
    <row r="92" spans="6:10">
      <c r="J92" s="28"/>
    </row>
    <row r="93" spans="6:10">
      <c r="J93" s="28"/>
    </row>
    <row r="94" spans="6:10">
      <c r="J94" s="28"/>
    </row>
    <row r="95" spans="6:10">
      <c r="J95" s="28"/>
    </row>
    <row r="96" spans="6:10">
      <c r="J96" s="28"/>
    </row>
    <row r="97" spans="10:10">
      <c r="J97" s="28"/>
    </row>
    <row r="98" spans="10:10">
      <c r="J98" s="28"/>
    </row>
    <row r="99" spans="10:10">
      <c r="J99" s="28"/>
    </row>
    <row r="100" spans="10:10">
      <c r="J100" s="28"/>
    </row>
    <row r="101" spans="10:10">
      <c r="J101" s="28"/>
    </row>
    <row r="102" spans="10:10">
      <c r="J102" s="28"/>
    </row>
    <row r="103" spans="10:10">
      <c r="J103" s="28"/>
    </row>
    <row r="104" spans="10:10">
      <c r="J104" s="28"/>
    </row>
    <row r="105" spans="10:10">
      <c r="J105" s="28"/>
    </row>
    <row r="106" spans="10:10">
      <c r="J106" s="28"/>
    </row>
    <row r="107" spans="10:10">
      <c r="J107" s="28"/>
    </row>
    <row r="108" spans="10:10">
      <c r="J108" s="28"/>
    </row>
    <row r="109" spans="10:10">
      <c r="J109" s="28"/>
    </row>
    <row r="110" spans="10:10">
      <c r="J110" s="28"/>
    </row>
    <row r="111" spans="10:10">
      <c r="J111" s="28"/>
    </row>
    <row r="112" spans="10:10">
      <c r="J112" s="28"/>
    </row>
    <row r="113" spans="10:10">
      <c r="J113" s="28"/>
    </row>
    <row r="114" spans="10:10">
      <c r="J114" s="28"/>
    </row>
    <row r="115" spans="10:10">
      <c r="J115" s="28"/>
    </row>
    <row r="116" spans="10:10">
      <c r="J116" s="28"/>
    </row>
    <row r="117" spans="10:10">
      <c r="J117" s="28"/>
    </row>
    <row r="118" spans="10:10">
      <c r="J118" s="28"/>
    </row>
    <row r="119" spans="10:10">
      <c r="J119" s="28"/>
    </row>
    <row r="120" spans="10:10">
      <c r="J120" s="28"/>
    </row>
    <row r="121" spans="10:10">
      <c r="J121" s="28"/>
    </row>
    <row r="122" spans="10:10">
      <c r="J122" s="28"/>
    </row>
    <row r="123" spans="10:10">
      <c r="J123" s="28"/>
    </row>
    <row r="124" spans="10:10">
      <c r="J124" s="28"/>
    </row>
    <row r="125" spans="10:10">
      <c r="J125" s="28"/>
    </row>
    <row r="126" spans="10:10">
      <c r="J126" s="28"/>
    </row>
    <row r="127" spans="10:10">
      <c r="J127" s="28"/>
    </row>
    <row r="128" spans="10:10">
      <c r="J128" s="28"/>
    </row>
    <row r="129" spans="10:10">
      <c r="J129" s="28"/>
    </row>
    <row r="130" spans="10:10">
      <c r="J130" s="28"/>
    </row>
    <row r="131" spans="10:10">
      <c r="J131" s="28"/>
    </row>
    <row r="132" spans="10:10">
      <c r="J132" s="28"/>
    </row>
    <row r="133" spans="10:10">
      <c r="J133" s="28"/>
    </row>
    <row r="134" spans="10:10">
      <c r="J134" s="28"/>
    </row>
    <row r="135" spans="10:10">
      <c r="J135" s="28"/>
    </row>
    <row r="136" spans="10:10">
      <c r="J136" s="28"/>
    </row>
    <row r="137" spans="10:10">
      <c r="J137" s="28"/>
    </row>
    <row r="138" spans="10:10">
      <c r="J138" s="28"/>
    </row>
    <row r="139" spans="10:10">
      <c r="J139" s="28"/>
    </row>
    <row r="140" spans="10:10">
      <c r="J140" s="28"/>
    </row>
    <row r="141" spans="10:10">
      <c r="J141" s="28"/>
    </row>
    <row r="142" spans="10:10">
      <c r="J142" s="26"/>
    </row>
    <row r="143" spans="10:10">
      <c r="J143" s="26"/>
    </row>
    <row r="144" spans="10:10">
      <c r="J144" s="26"/>
    </row>
    <row r="145" spans="10:10">
      <c r="J145" s="26"/>
    </row>
    <row r="146" spans="10:10">
      <c r="J146" s="26"/>
    </row>
    <row r="147" spans="10:10">
      <c r="J147" s="26"/>
    </row>
    <row r="148" spans="10:10">
      <c r="J148" s="26"/>
    </row>
    <row r="149" spans="10:10">
      <c r="J149" s="26"/>
    </row>
    <row r="150" spans="10:10">
      <c r="J150" s="26"/>
    </row>
    <row r="151" spans="10:10">
      <c r="J151" s="26"/>
    </row>
    <row r="152" spans="10:10">
      <c r="J152" s="26"/>
    </row>
    <row r="153" spans="10:10">
      <c r="J153" s="26"/>
    </row>
    <row r="154" spans="10:10">
      <c r="J154" s="26"/>
    </row>
    <row r="155" spans="10:10">
      <c r="J155" s="26"/>
    </row>
    <row r="156" spans="10:10">
      <c r="J156" s="26"/>
    </row>
    <row r="157" spans="10:10">
      <c r="J157" s="26"/>
    </row>
    <row r="158" spans="10:10">
      <c r="J158" s="26"/>
    </row>
    <row r="159" spans="10:10">
      <c r="J159" s="26"/>
    </row>
    <row r="160" spans="10:10">
      <c r="J160" s="26"/>
    </row>
    <row r="161" spans="10:10">
      <c r="J161" s="26"/>
    </row>
    <row r="162" spans="10:10">
      <c r="J162" s="26"/>
    </row>
    <row r="163" spans="10:10">
      <c r="J163" s="26"/>
    </row>
    <row r="164" spans="10:10">
      <c r="J164" s="26"/>
    </row>
    <row r="165" spans="10:10">
      <c r="J165" s="26"/>
    </row>
    <row r="166" spans="10:10">
      <c r="J166" s="26"/>
    </row>
    <row r="167" spans="10:10">
      <c r="J167" s="26"/>
    </row>
    <row r="168" spans="10:10">
      <c r="J168" s="26"/>
    </row>
    <row r="169" spans="10:10">
      <c r="J169" s="26"/>
    </row>
    <row r="170" spans="10:10">
      <c r="J170" s="26"/>
    </row>
    <row r="171" spans="10:10">
      <c r="J171" s="26"/>
    </row>
    <row r="172" spans="10:10">
      <c r="J172" s="26"/>
    </row>
    <row r="173" spans="10:10">
      <c r="J173" s="26"/>
    </row>
    <row r="174" spans="10:10">
      <c r="J174" s="26"/>
    </row>
    <row r="175" spans="10:10">
      <c r="J175" s="26"/>
    </row>
    <row r="176" spans="10:10">
      <c r="J176" s="26"/>
    </row>
    <row r="177" spans="10:10">
      <c r="J177" s="26"/>
    </row>
    <row r="178" spans="10:10">
      <c r="J178" s="26"/>
    </row>
    <row r="179" spans="10:10">
      <c r="J179" s="26"/>
    </row>
    <row r="180" spans="10:10">
      <c r="J180" s="26"/>
    </row>
    <row r="181" spans="10:10">
      <c r="J181" s="26"/>
    </row>
    <row r="182" spans="10:10">
      <c r="J182" s="26"/>
    </row>
    <row r="183" spans="10:10">
      <c r="J183" s="26"/>
    </row>
    <row r="184" spans="10:10">
      <c r="J184" s="26"/>
    </row>
    <row r="185" spans="10:10">
      <c r="J185" s="26"/>
    </row>
    <row r="186" spans="10:10">
      <c r="J186" s="26"/>
    </row>
    <row r="187" spans="10:10">
      <c r="J187" s="26"/>
    </row>
    <row r="188" spans="10:10">
      <c r="J188" s="26"/>
    </row>
    <row r="189" spans="10:10">
      <c r="J189" s="26"/>
    </row>
    <row r="190" spans="10:10">
      <c r="J190" s="26"/>
    </row>
    <row r="191" spans="10:10">
      <c r="J191" s="26"/>
    </row>
    <row r="192" spans="10:10">
      <c r="J192" s="26"/>
    </row>
    <row r="193" spans="10:10">
      <c r="J193" s="26"/>
    </row>
    <row r="194" spans="10:10">
      <c r="J194" s="26"/>
    </row>
    <row r="195" spans="10:10">
      <c r="J195" s="26"/>
    </row>
    <row r="196" spans="10:10">
      <c r="J196" s="26"/>
    </row>
    <row r="197" spans="10:10">
      <c r="J197" s="26"/>
    </row>
    <row r="198" spans="10:10">
      <c r="J198" s="26"/>
    </row>
    <row r="199" spans="10:10">
      <c r="J199" s="26"/>
    </row>
    <row r="200" spans="10:10">
      <c r="J200" s="26"/>
    </row>
    <row r="201" spans="10:10">
      <c r="J201" s="26"/>
    </row>
    <row r="202" spans="10:10">
      <c r="J202" s="26"/>
    </row>
    <row r="203" spans="10:10">
      <c r="J203" s="26"/>
    </row>
    <row r="204" spans="10:10">
      <c r="J204" s="26"/>
    </row>
    <row r="205" spans="10:10">
      <c r="J205" s="26"/>
    </row>
    <row r="206" spans="10:10">
      <c r="J206" s="26"/>
    </row>
    <row r="207" spans="10:10">
      <c r="J207" s="26"/>
    </row>
    <row r="208" spans="10:10">
      <c r="J208" s="26"/>
    </row>
    <row r="209" spans="10:10">
      <c r="J209" s="26"/>
    </row>
    <row r="210" spans="10:10">
      <c r="J210" s="26"/>
    </row>
    <row r="211" spans="10:10">
      <c r="J211" s="26"/>
    </row>
    <row r="212" spans="10:10">
      <c r="J212" s="26"/>
    </row>
    <row r="213" spans="10:10">
      <c r="J213" s="26"/>
    </row>
    <row r="214" spans="10:10">
      <c r="J214" s="26"/>
    </row>
    <row r="215" spans="10:10">
      <c r="J215" s="26"/>
    </row>
    <row r="216" spans="10:10">
      <c r="J216" s="26"/>
    </row>
    <row r="217" spans="10:10">
      <c r="J217" s="26"/>
    </row>
    <row r="218" spans="10:10">
      <c r="J218" s="26"/>
    </row>
    <row r="219" spans="10:10">
      <c r="J219" s="26"/>
    </row>
    <row r="220" spans="10:10">
      <c r="J220" s="26"/>
    </row>
    <row r="221" spans="10:10">
      <c r="J221" s="26"/>
    </row>
    <row r="222" spans="10:10">
      <c r="J222" s="26"/>
    </row>
    <row r="223" spans="10:10">
      <c r="J223" s="26"/>
    </row>
    <row r="224" spans="10:10">
      <c r="J224" s="26"/>
    </row>
    <row r="225" spans="10:10">
      <c r="J225" s="26"/>
    </row>
    <row r="226" spans="10:10">
      <c r="J226" s="26"/>
    </row>
    <row r="227" spans="10:10">
      <c r="J227" s="26"/>
    </row>
    <row r="228" spans="10:10">
      <c r="J228" s="26"/>
    </row>
    <row r="229" spans="10:10">
      <c r="J229" s="26"/>
    </row>
    <row r="230" spans="10:10">
      <c r="J230" s="26"/>
    </row>
    <row r="231" spans="10:10">
      <c r="J231" s="26"/>
    </row>
    <row r="232" spans="10:10">
      <c r="J232" s="26"/>
    </row>
    <row r="233" spans="10:10">
      <c r="J233" s="26"/>
    </row>
    <row r="234" spans="10:10">
      <c r="J234" s="26"/>
    </row>
    <row r="235" spans="10:10">
      <c r="J235" s="26"/>
    </row>
    <row r="236" spans="10:10">
      <c r="J236" s="26"/>
    </row>
    <row r="237" spans="10:10">
      <c r="J237" s="26"/>
    </row>
    <row r="238" spans="10:10">
      <c r="J238" s="26"/>
    </row>
    <row r="239" spans="10:10">
      <c r="J239" s="26"/>
    </row>
    <row r="240" spans="10:10">
      <c r="J240" s="26"/>
    </row>
    <row r="241" spans="10:10">
      <c r="J241" s="26"/>
    </row>
    <row r="242" spans="10:10">
      <c r="J242" s="26"/>
    </row>
    <row r="243" spans="10:10">
      <c r="J243" s="26"/>
    </row>
    <row r="244" spans="10:10">
      <c r="J244" s="26"/>
    </row>
    <row r="245" spans="10:10">
      <c r="J245" s="26"/>
    </row>
    <row r="246" spans="10:10">
      <c r="J246" s="26"/>
    </row>
    <row r="247" spans="10:10">
      <c r="J247" s="26"/>
    </row>
    <row r="248" spans="10:10">
      <c r="J248" s="26"/>
    </row>
    <row r="249" spans="10:10">
      <c r="J249" s="26"/>
    </row>
    <row r="250" spans="10:10">
      <c r="J250" s="26"/>
    </row>
    <row r="251" spans="10:10">
      <c r="J251" s="26"/>
    </row>
    <row r="252" spans="10:10">
      <c r="J252" s="26"/>
    </row>
    <row r="253" spans="10:10">
      <c r="J253" s="26"/>
    </row>
    <row r="254" spans="10:10">
      <c r="J254" s="26"/>
    </row>
    <row r="255" spans="10:10">
      <c r="J255" s="26"/>
    </row>
    <row r="256" spans="10:10">
      <c r="J256" s="26"/>
    </row>
  </sheetData>
  <protectedRanges>
    <protectedRange sqref="E28:E47" name="Område3"/>
    <protectedRange sqref="E48:E52" name="Område3_5"/>
  </protectedRanges>
  <mergeCells count="19">
    <mergeCell ref="T2:Z2"/>
    <mergeCell ref="G5:M5"/>
    <mergeCell ref="W6:Z6"/>
    <mergeCell ref="M26:O26"/>
    <mergeCell ref="P26:R26"/>
    <mergeCell ref="K25:R25"/>
    <mergeCell ref="I22:I27"/>
    <mergeCell ref="J22:J27"/>
    <mergeCell ref="T4:Z4"/>
    <mergeCell ref="B15:C20"/>
    <mergeCell ref="F22:F27"/>
    <mergeCell ref="G22:G27"/>
    <mergeCell ref="H22:H27"/>
    <mergeCell ref="K26:L26"/>
    <mergeCell ref="B48:B52"/>
    <mergeCell ref="B28:B32"/>
    <mergeCell ref="B33:B37"/>
    <mergeCell ref="B38:B42"/>
    <mergeCell ref="B43:B47"/>
  </mergeCells>
  <pageMargins left="0.23622047244094491" right="0.23622047244094491" top="7.0729166666666662E-2" bottom="0.74803149606299213" header="0.31496062992125984" footer="0.31496062992125984"/>
  <pageSetup paperSize="8" scale="62" fitToHeight="0" orientation="landscape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52413-FCB8-48F8-9779-836C36542D73}">
  <sheetPr>
    <tabColor theme="9" tint="0.59999389629810485"/>
    <pageSetUpPr fitToPage="1"/>
  </sheetPr>
  <dimension ref="B1:Y258"/>
  <sheetViews>
    <sheetView showGridLines="0" zoomScale="95" zoomScaleNormal="95" zoomScalePageLayoutView="50" workbookViewId="0">
      <selection activeCell="Z33" sqref="Z33"/>
    </sheetView>
  </sheetViews>
  <sheetFormatPr baseColWidth="10" defaultColWidth="9.1640625" defaultRowHeight="17"/>
  <cols>
    <col min="1" max="1" width="9.1640625" style="1"/>
    <col min="2" max="2" width="23.33203125" style="4" customWidth="1"/>
    <col min="3" max="3" width="20.5" style="1" customWidth="1"/>
    <col min="4" max="4" width="26.6640625" style="1" customWidth="1"/>
    <col min="5" max="5" width="22.6640625" style="1" customWidth="1"/>
    <col min="6" max="6" width="26.83203125" style="1" customWidth="1"/>
    <col min="7" max="7" width="27.33203125" style="27" customWidth="1"/>
    <col min="8" max="8" width="16.6640625" style="9" hidden="1" customWidth="1"/>
    <col min="9" max="9" width="15.33203125" style="9" hidden="1" customWidth="1"/>
    <col min="10" max="10" width="10.1640625" style="10" hidden="1" customWidth="1"/>
    <col min="11" max="11" width="11.5" style="9" hidden="1" customWidth="1"/>
    <col min="12" max="12" width="11" style="22" hidden="1" customWidth="1"/>
    <col min="13" max="13" width="11" style="9" hidden="1" customWidth="1"/>
    <col min="14" max="14" width="11" style="10" hidden="1" customWidth="1"/>
    <col min="15" max="15" width="1.83203125" style="22" hidden="1" customWidth="1"/>
    <col min="16" max="16" width="1.5" style="48" customWidth="1"/>
    <col min="17" max="16384" width="9.1640625" style="1"/>
  </cols>
  <sheetData>
    <row r="1" spans="2:25" customFormat="1" ht="16">
      <c r="P1" s="48"/>
    </row>
    <row r="2" spans="2:25" customFormat="1" ht="60" customHeight="1">
      <c r="B2" s="499" t="s">
        <v>65</v>
      </c>
      <c r="C2" s="499"/>
      <c r="D2" s="499"/>
      <c r="E2" s="499"/>
      <c r="F2" s="499"/>
      <c r="G2" s="499"/>
      <c r="H2" s="336"/>
      <c r="I2" s="336"/>
      <c r="J2" s="336"/>
      <c r="K2" s="336"/>
      <c r="L2" s="336"/>
      <c r="M2" s="336"/>
      <c r="N2" s="336"/>
      <c r="O2" s="336"/>
      <c r="P2" s="351"/>
      <c r="Q2" s="335"/>
      <c r="R2" s="335"/>
      <c r="S2" s="335"/>
      <c r="T2" s="337" t="s">
        <v>272</v>
      </c>
      <c r="U2" s="332"/>
      <c r="V2" s="332"/>
      <c r="W2" s="332"/>
      <c r="X2" s="93"/>
      <c r="Y2" s="93"/>
    </row>
    <row r="3" spans="2:25" customFormat="1" ht="5" customHeight="1">
      <c r="P3" s="48"/>
    </row>
    <row r="4" spans="2:25" customFormat="1" ht="18" customHeight="1">
      <c r="B4" s="353">
        <f>Forestillingsnummer</f>
        <v>0</v>
      </c>
      <c r="C4" s="354" t="str">
        <f>Forestillingstitel</f>
        <v>Orgia</v>
      </c>
      <c r="D4" s="353"/>
      <c r="E4" s="353"/>
      <c r="F4" s="508"/>
      <c r="G4" s="508"/>
      <c r="H4" s="508"/>
      <c r="I4" s="282"/>
      <c r="J4" s="250"/>
      <c r="K4" s="281"/>
      <c r="L4" s="281"/>
      <c r="M4" s="282"/>
      <c r="N4" s="283"/>
      <c r="O4" s="284"/>
      <c r="P4" s="285"/>
      <c r="Q4" s="536" t="s">
        <v>59</v>
      </c>
      <c r="R4" s="536"/>
      <c r="S4" s="536"/>
      <c r="T4" s="536"/>
      <c r="U4" s="536"/>
      <c r="V4" s="536"/>
      <c r="W4" s="536"/>
    </row>
    <row r="5" spans="2:25" customFormat="1" ht="18" customHeight="1">
      <c r="B5" s="353"/>
      <c r="C5" s="355" t="str">
        <f>KUNSTART</f>
        <v>Opera</v>
      </c>
      <c r="D5" s="353"/>
      <c r="E5" s="353"/>
      <c r="F5" s="508"/>
      <c r="G5" s="508"/>
      <c r="H5" s="508"/>
      <c r="I5" s="282"/>
      <c r="J5" s="250"/>
      <c r="K5" s="281"/>
      <c r="L5" s="281"/>
      <c r="M5" s="282"/>
      <c r="N5" s="283"/>
      <c r="O5" s="284"/>
      <c r="P5" s="285"/>
      <c r="Q5" s="537" t="s">
        <v>20</v>
      </c>
      <c r="R5" s="537"/>
      <c r="S5" s="537"/>
      <c r="T5" s="358"/>
      <c r="U5" s="358"/>
      <c r="V5" s="358"/>
      <c r="W5" s="354"/>
    </row>
    <row r="6" spans="2:25" customFormat="1" ht="18" customHeight="1">
      <c r="B6" s="353" t="s">
        <v>22</v>
      </c>
      <c r="C6" s="356" t="str">
        <f>sæson</f>
        <v>2022/23</v>
      </c>
      <c r="D6" s="353"/>
      <c r="E6" s="353"/>
      <c r="F6" s="353"/>
      <c r="G6" s="353"/>
      <c r="H6" s="357"/>
      <c r="I6" s="282"/>
      <c r="J6" s="250"/>
      <c r="K6" s="281"/>
      <c r="L6" s="281"/>
      <c r="M6" s="282"/>
      <c r="N6" s="283"/>
      <c r="O6" s="284"/>
      <c r="P6" s="285"/>
      <c r="Q6" s="536" t="s">
        <v>69</v>
      </c>
      <c r="R6" s="536"/>
      <c r="S6" s="536"/>
      <c r="T6" s="536"/>
      <c r="U6" s="536"/>
      <c r="V6" s="536"/>
      <c r="W6" s="536"/>
    </row>
    <row r="7" spans="2:25" customFormat="1" ht="18" customHeight="1">
      <c r="B7" s="353"/>
      <c r="C7" s="356"/>
      <c r="D7" s="353"/>
      <c r="E7" s="353"/>
      <c r="F7" s="353"/>
      <c r="G7" s="353"/>
      <c r="H7" s="357"/>
      <c r="I7" s="282"/>
      <c r="J7" s="250"/>
      <c r="K7" s="281"/>
      <c r="L7" s="281"/>
      <c r="M7" s="282"/>
      <c r="N7" s="283"/>
      <c r="O7" s="284"/>
      <c r="P7" s="285"/>
      <c r="Q7" s="536" t="s">
        <v>70</v>
      </c>
      <c r="R7" s="536"/>
      <c r="S7" s="536"/>
      <c r="T7" s="536"/>
      <c r="U7" s="536"/>
      <c r="V7" s="536"/>
      <c r="W7" s="536"/>
    </row>
    <row r="8" spans="2:25" ht="4.5" customHeight="1">
      <c r="B8" s="5"/>
      <c r="E8" s="3"/>
      <c r="F8" s="34"/>
      <c r="G8" s="34"/>
    </row>
    <row r="9" spans="2:25" ht="4.5" customHeight="1">
      <c r="F9" s="34"/>
      <c r="G9" s="34"/>
    </row>
    <row r="10" spans="2:25" ht="4.5" customHeight="1"/>
    <row r="16" spans="2:25" ht="16.5" customHeight="1"/>
    <row r="17" spans="2:16" ht="16.5" customHeight="1"/>
    <row r="19" spans="2:16">
      <c r="H19" s="21"/>
    </row>
    <row r="20" spans="2:16" s="2" customFormat="1">
      <c r="B20" s="7"/>
      <c r="C20" s="190">
        <f>SUM(C28:C48)</f>
        <v>0</v>
      </c>
      <c r="D20" s="191">
        <f>SUM(D28:D48)</f>
        <v>0</v>
      </c>
      <c r="E20" s="192">
        <f>SUM(E28:E48)</f>
        <v>0</v>
      </c>
      <c r="F20" s="193">
        <f>SUM(F28:F48)</f>
        <v>0</v>
      </c>
      <c r="G20" s="194">
        <f>SUM(G28:G48)</f>
        <v>0</v>
      </c>
      <c r="H20" s="21"/>
      <c r="I20" s="11"/>
      <c r="J20" s="12"/>
      <c r="K20" s="25"/>
      <c r="L20" s="25"/>
      <c r="M20" s="25"/>
      <c r="N20" s="25"/>
      <c r="O20" s="25"/>
      <c r="P20" s="48"/>
    </row>
    <row r="21" spans="2:16" ht="5.25" customHeight="1">
      <c r="G21" s="9"/>
    </row>
    <row r="22" spans="2:16" s="6" customFormat="1" ht="35" customHeight="1">
      <c r="B22" s="256" t="s">
        <v>81</v>
      </c>
      <c r="C22" s="257" t="s">
        <v>23</v>
      </c>
      <c r="D22" s="257" t="s">
        <v>24</v>
      </c>
      <c r="E22" s="257" t="s">
        <v>25</v>
      </c>
      <c r="F22" s="257" t="s">
        <v>26</v>
      </c>
      <c r="G22" s="257" t="s">
        <v>51</v>
      </c>
      <c r="H22" s="13"/>
      <c r="I22" s="13"/>
      <c r="J22" s="14"/>
      <c r="K22" s="13"/>
      <c r="L22" s="23"/>
      <c r="M22" s="13"/>
      <c r="N22" s="14"/>
      <c r="O22" s="23"/>
      <c r="P22" s="48"/>
    </row>
    <row r="23" spans="2:16" s="4" customFormat="1" ht="16" customHeight="1">
      <c r="B23" s="242"/>
      <c r="C23" s="505" t="s">
        <v>94</v>
      </c>
      <c r="D23" s="505" t="s">
        <v>95</v>
      </c>
      <c r="E23" s="505" t="s">
        <v>270</v>
      </c>
      <c r="F23" s="505" t="s">
        <v>55</v>
      </c>
      <c r="G23" s="505" t="s">
        <v>56</v>
      </c>
      <c r="H23" s="9"/>
      <c r="I23" s="9"/>
      <c r="J23" s="10"/>
      <c r="K23" s="9"/>
      <c r="L23" s="22"/>
      <c r="M23" s="9"/>
      <c r="N23" s="10"/>
      <c r="O23" s="22"/>
      <c r="P23" s="48"/>
    </row>
    <row r="24" spans="2:16" s="4" customFormat="1" ht="16">
      <c r="B24" s="242"/>
      <c r="C24" s="510"/>
      <c r="D24" s="510"/>
      <c r="E24" s="506"/>
      <c r="F24" s="506"/>
      <c r="G24" s="506"/>
      <c r="H24" s="9"/>
      <c r="I24" s="9"/>
      <c r="J24" s="10"/>
      <c r="K24" s="9"/>
      <c r="L24" s="22"/>
      <c r="M24" s="9"/>
      <c r="N24" s="10"/>
      <c r="O24" s="22"/>
      <c r="P24" s="48"/>
    </row>
    <row r="25" spans="2:16" s="4" customFormat="1" ht="16.5" customHeight="1" thickBot="1">
      <c r="B25" s="242"/>
      <c r="C25" s="510"/>
      <c r="D25" s="510"/>
      <c r="E25" s="506"/>
      <c r="F25" s="506"/>
      <c r="G25" s="506"/>
      <c r="H25" s="9"/>
      <c r="I25" s="9"/>
      <c r="J25" s="10"/>
      <c r="K25" s="9"/>
      <c r="L25" s="22"/>
      <c r="M25" s="9"/>
      <c r="N25" s="10"/>
      <c r="O25" s="22"/>
      <c r="P25" s="48"/>
    </row>
    <row r="26" spans="2:16" s="4" customFormat="1" ht="16.5" customHeight="1" thickBot="1">
      <c r="B26" s="242"/>
      <c r="C26" s="511"/>
      <c r="D26" s="511"/>
      <c r="E26" s="507"/>
      <c r="F26" s="507"/>
      <c r="G26" s="507"/>
      <c r="H26" s="532" t="s">
        <v>11</v>
      </c>
      <c r="I26" s="533"/>
      <c r="J26" s="533"/>
      <c r="K26" s="533"/>
      <c r="L26" s="533"/>
      <c r="M26" s="533"/>
      <c r="N26" s="533"/>
      <c r="O26" s="534"/>
      <c r="P26" s="48"/>
    </row>
    <row r="27" spans="2:16" s="4" customFormat="1" ht="16">
      <c r="C27" s="8"/>
      <c r="D27" s="8"/>
      <c r="E27" s="8"/>
      <c r="F27" s="8"/>
      <c r="G27" s="29"/>
      <c r="H27" s="524" t="s">
        <v>4</v>
      </c>
      <c r="I27" s="524"/>
      <c r="J27" s="528" t="s">
        <v>3</v>
      </c>
      <c r="K27" s="524"/>
      <c r="L27" s="524"/>
      <c r="M27" s="529" t="s">
        <v>10</v>
      </c>
      <c r="N27" s="530"/>
      <c r="O27" s="531"/>
      <c r="P27" s="48"/>
    </row>
    <row r="28" spans="2:16" ht="30" customHeight="1">
      <c r="B28" s="17" t="s">
        <v>93</v>
      </c>
      <c r="C28" s="18"/>
      <c r="D28" s="18"/>
      <c r="E28" s="18"/>
      <c r="F28" s="18"/>
      <c r="G28" s="28"/>
      <c r="H28" s="15" t="s">
        <v>0</v>
      </c>
      <c r="I28" s="15" t="s">
        <v>1</v>
      </c>
      <c r="J28" s="15" t="s">
        <v>8</v>
      </c>
      <c r="K28" s="15" t="s">
        <v>1</v>
      </c>
      <c r="L28" s="24" t="s">
        <v>2</v>
      </c>
      <c r="M28" s="15" t="s">
        <v>5</v>
      </c>
      <c r="N28" s="15" t="s">
        <v>7</v>
      </c>
      <c r="O28" s="24" t="s">
        <v>6</v>
      </c>
    </row>
    <row r="29" spans="2:16">
      <c r="B29" s="19"/>
      <c r="C29" s="49"/>
      <c r="D29" s="49"/>
      <c r="E29" s="49"/>
      <c r="F29" s="49"/>
      <c r="G29" s="51"/>
      <c r="H29" s="30"/>
      <c r="I29" s="30"/>
      <c r="J29" s="31"/>
      <c r="K29" s="30"/>
      <c r="L29" s="32">
        <v>40</v>
      </c>
      <c r="M29" s="30"/>
      <c r="N29" s="31"/>
      <c r="O29" s="32"/>
    </row>
    <row r="30" spans="2:16">
      <c r="B30" s="19"/>
      <c r="C30" s="49"/>
      <c r="D30" s="49"/>
      <c r="E30" s="49"/>
      <c r="F30" s="49"/>
      <c r="G30" s="51"/>
      <c r="H30" s="30"/>
      <c r="I30" s="30"/>
      <c r="J30" s="31"/>
      <c r="K30" s="30"/>
      <c r="L30" s="32"/>
      <c r="M30" s="30"/>
      <c r="N30" s="31"/>
      <c r="O30" s="32"/>
    </row>
    <row r="31" spans="2:16">
      <c r="B31" s="19"/>
      <c r="C31" s="49"/>
      <c r="D31" s="49"/>
      <c r="E31" s="49"/>
      <c r="F31" s="49"/>
      <c r="G31" s="51"/>
      <c r="H31" s="30"/>
      <c r="I31" s="30"/>
      <c r="J31" s="31"/>
      <c r="K31" s="30"/>
      <c r="L31" s="32"/>
      <c r="M31" s="30"/>
      <c r="N31" s="31"/>
      <c r="O31" s="32"/>
    </row>
    <row r="32" spans="2:16">
      <c r="B32" s="19"/>
      <c r="C32" s="49"/>
      <c r="D32" s="49"/>
      <c r="E32" s="49"/>
      <c r="F32" s="49"/>
      <c r="G32" s="51"/>
      <c r="H32" s="30"/>
      <c r="I32" s="30"/>
      <c r="J32" s="31"/>
      <c r="K32" s="30"/>
      <c r="L32" s="32"/>
      <c r="M32" s="30"/>
      <c r="N32" s="31"/>
      <c r="O32" s="32"/>
    </row>
    <row r="33" spans="2:20">
      <c r="B33" s="19"/>
      <c r="C33" s="49"/>
      <c r="D33" s="49"/>
      <c r="E33" s="49"/>
      <c r="F33" s="49"/>
      <c r="G33" s="51"/>
      <c r="H33" s="30"/>
      <c r="I33" s="30"/>
      <c r="J33" s="31"/>
      <c r="K33" s="30"/>
      <c r="L33" s="32"/>
      <c r="M33" s="30"/>
      <c r="N33" s="31"/>
      <c r="O33" s="32"/>
    </row>
    <row r="34" spans="2:20" ht="16.5" customHeight="1">
      <c r="B34" s="19"/>
      <c r="C34" s="49"/>
      <c r="D34" s="49"/>
      <c r="E34" s="49"/>
      <c r="F34" s="49"/>
      <c r="G34" s="51"/>
      <c r="H34" s="30"/>
      <c r="I34" s="30"/>
      <c r="J34" s="31"/>
      <c r="K34" s="30"/>
      <c r="L34" s="32"/>
      <c r="M34" s="30"/>
      <c r="N34" s="31"/>
      <c r="O34" s="32"/>
    </row>
    <row r="35" spans="2:20" ht="16.5" customHeight="1">
      <c r="B35" s="19"/>
      <c r="C35" s="49"/>
      <c r="D35" s="49"/>
      <c r="E35" s="49"/>
      <c r="F35" s="49"/>
      <c r="G35" s="51"/>
      <c r="H35" s="30"/>
      <c r="I35" s="33"/>
      <c r="J35" s="31"/>
      <c r="K35" s="30"/>
      <c r="L35" s="32"/>
      <c r="M35" s="30"/>
      <c r="N35" s="31"/>
      <c r="O35" s="32"/>
    </row>
    <row r="36" spans="2:20">
      <c r="B36" s="19"/>
      <c r="C36" s="49"/>
      <c r="D36" s="49"/>
      <c r="E36" s="49"/>
      <c r="F36" s="49"/>
      <c r="G36" s="51"/>
      <c r="H36" s="30"/>
      <c r="I36" s="30"/>
      <c r="J36" s="31"/>
      <c r="K36" s="30"/>
      <c r="L36" s="32"/>
      <c r="M36" s="30"/>
      <c r="N36" s="31" t="s">
        <v>9</v>
      </c>
      <c r="O36" s="32"/>
    </row>
    <row r="37" spans="2:20">
      <c r="B37" s="19"/>
      <c r="C37" s="49"/>
      <c r="D37" s="49"/>
      <c r="E37" s="49"/>
      <c r="F37" s="49"/>
      <c r="G37" s="51"/>
      <c r="H37" s="30"/>
      <c r="I37" s="30"/>
      <c r="J37" s="31"/>
      <c r="K37" s="30"/>
      <c r="L37" s="32">
        <v>6</v>
      </c>
      <c r="M37" s="30"/>
      <c r="N37" s="31"/>
      <c r="O37" s="32">
        <v>6</v>
      </c>
    </row>
    <row r="38" spans="2:20">
      <c r="B38" s="19"/>
      <c r="C38" s="49"/>
      <c r="D38" s="49"/>
      <c r="E38" s="49"/>
      <c r="F38" s="49"/>
      <c r="G38" s="51"/>
      <c r="H38" s="30"/>
      <c r="I38" s="30"/>
      <c r="J38" s="31"/>
      <c r="K38" s="30"/>
      <c r="L38" s="32">
        <v>40</v>
      </c>
      <c r="M38" s="30"/>
      <c r="N38" s="31" t="s">
        <v>9</v>
      </c>
      <c r="O38" s="32"/>
      <c r="S38" s="35"/>
      <c r="T38" s="35"/>
    </row>
    <row r="39" spans="2:20">
      <c r="B39" s="19"/>
      <c r="C39" s="49"/>
      <c r="D39" s="49"/>
      <c r="E39" s="49"/>
      <c r="F39" s="49"/>
      <c r="G39" s="51"/>
      <c r="H39" s="20"/>
      <c r="I39" s="20"/>
      <c r="J39" s="16"/>
      <c r="K39" s="20"/>
      <c r="L39" s="25"/>
      <c r="M39" s="20"/>
      <c r="N39" s="16"/>
      <c r="O39" s="25"/>
    </row>
    <row r="40" spans="2:20">
      <c r="B40" s="19"/>
      <c r="C40" s="49"/>
      <c r="D40" s="49"/>
      <c r="E40" s="49"/>
      <c r="F40" s="49"/>
      <c r="G40" s="51"/>
      <c r="H40" s="20"/>
      <c r="I40" s="20"/>
      <c r="J40" s="16"/>
      <c r="K40" s="20"/>
      <c r="L40" s="25"/>
      <c r="M40" s="20"/>
      <c r="N40" s="16"/>
      <c r="O40" s="25"/>
    </row>
    <row r="41" spans="2:20">
      <c r="B41" s="19"/>
      <c r="C41" s="49"/>
      <c r="D41" s="49"/>
      <c r="E41" s="49"/>
      <c r="F41" s="49"/>
      <c r="G41" s="51"/>
      <c r="H41" s="20"/>
      <c r="I41" s="20"/>
      <c r="J41" s="16"/>
      <c r="K41" s="20"/>
      <c r="L41" s="25"/>
      <c r="M41" s="20"/>
      <c r="N41" s="16"/>
      <c r="O41" s="25"/>
    </row>
    <row r="42" spans="2:20">
      <c r="B42" s="19"/>
      <c r="C42" s="49"/>
      <c r="D42" s="49"/>
      <c r="E42" s="49"/>
      <c r="F42" s="49"/>
      <c r="G42" s="51"/>
      <c r="H42" s="20"/>
      <c r="I42" s="20"/>
      <c r="J42" s="16"/>
      <c r="K42" s="20"/>
      <c r="L42" s="25"/>
      <c r="M42" s="20"/>
      <c r="N42" s="16"/>
      <c r="O42" s="25"/>
    </row>
    <row r="43" spans="2:20">
      <c r="B43" s="19"/>
      <c r="C43" s="49"/>
      <c r="D43" s="49"/>
      <c r="E43" s="49"/>
      <c r="F43" s="49"/>
      <c r="G43" s="51"/>
      <c r="H43" s="20"/>
      <c r="I43" s="20"/>
      <c r="J43" s="16"/>
      <c r="K43" s="20"/>
      <c r="L43" s="25"/>
      <c r="M43" s="20"/>
      <c r="N43" s="16"/>
      <c r="O43" s="25"/>
    </row>
    <row r="44" spans="2:20">
      <c r="B44" s="19"/>
      <c r="C44" s="49"/>
      <c r="D44" s="49"/>
      <c r="E44" s="49"/>
      <c r="F44" s="49"/>
      <c r="G44" s="51"/>
      <c r="H44" s="20"/>
      <c r="I44" s="20"/>
      <c r="J44" s="16"/>
      <c r="K44" s="20"/>
      <c r="L44" s="25"/>
      <c r="M44" s="20"/>
      <c r="N44" s="16"/>
      <c r="O44" s="25"/>
    </row>
    <row r="45" spans="2:20">
      <c r="B45" s="19"/>
      <c r="C45" s="49"/>
      <c r="D45" s="49"/>
      <c r="E45" s="49"/>
      <c r="F45" s="49"/>
      <c r="G45" s="51"/>
      <c r="H45" s="20"/>
      <c r="I45" s="20"/>
      <c r="J45" s="16"/>
      <c r="K45" s="20"/>
      <c r="L45" s="25"/>
      <c r="M45" s="20"/>
      <c r="N45" s="16"/>
      <c r="O45" s="25"/>
    </row>
    <row r="46" spans="2:20">
      <c r="B46" s="19"/>
      <c r="C46" s="50"/>
      <c r="D46" s="50"/>
      <c r="E46" s="50"/>
      <c r="F46" s="50"/>
      <c r="G46" s="52"/>
      <c r="H46" s="20"/>
      <c r="I46" s="20"/>
      <c r="J46" s="16"/>
      <c r="K46" s="20"/>
      <c r="L46" s="25"/>
      <c r="M46" s="20"/>
      <c r="N46" s="16"/>
      <c r="O46" s="25"/>
    </row>
    <row r="47" spans="2:20">
      <c r="B47" s="19"/>
      <c r="C47" s="50"/>
      <c r="D47" s="50"/>
      <c r="E47" s="50"/>
      <c r="F47" s="50"/>
      <c r="G47" s="52"/>
      <c r="H47" s="20"/>
      <c r="I47" s="20"/>
      <c r="J47" s="16"/>
      <c r="K47" s="20"/>
      <c r="L47" s="25"/>
      <c r="M47" s="20"/>
      <c r="N47" s="16"/>
      <c r="O47" s="25"/>
    </row>
    <row r="48" spans="2:20">
      <c r="B48" s="19"/>
      <c r="C48" s="50"/>
      <c r="D48" s="50"/>
      <c r="E48" s="50"/>
      <c r="F48" s="50"/>
      <c r="G48" s="52"/>
      <c r="H48" s="20"/>
      <c r="I48" s="20"/>
      <c r="J48" s="16"/>
      <c r="K48" s="20"/>
      <c r="L48" s="25"/>
      <c r="M48" s="20"/>
      <c r="N48" s="16"/>
      <c r="O48" s="25"/>
    </row>
    <row r="49" spans="2:17">
      <c r="B49" s="19"/>
      <c r="C49" s="50"/>
      <c r="D49" s="50"/>
      <c r="E49" s="50"/>
      <c r="F49" s="50"/>
      <c r="G49" s="52"/>
      <c r="H49" s="20"/>
      <c r="I49" s="20"/>
      <c r="J49" s="16"/>
      <c r="K49" s="20"/>
      <c r="L49" s="25"/>
      <c r="M49" s="20"/>
      <c r="N49" s="16"/>
      <c r="O49" s="25"/>
    </row>
    <row r="50" spans="2:17">
      <c r="C50" s="3"/>
      <c r="D50" s="3"/>
      <c r="E50" s="3"/>
      <c r="F50" s="3"/>
      <c r="G50" s="28"/>
    </row>
    <row r="51" spans="2:17" customFormat="1" ht="21">
      <c r="B51" s="352" t="s">
        <v>161</v>
      </c>
      <c r="C51" s="342"/>
      <c r="D51" s="342"/>
      <c r="E51" s="342"/>
      <c r="F51" s="342"/>
      <c r="G51" s="343"/>
      <c r="H51" s="207"/>
      <c r="I51" s="207"/>
      <c r="J51" s="207"/>
      <c r="K51" s="207"/>
      <c r="L51" s="207"/>
      <c r="M51" s="207"/>
      <c r="N51" s="207"/>
      <c r="O51" s="207"/>
      <c r="P51" s="208"/>
      <c r="Q51" s="208"/>
    </row>
    <row r="52" spans="2:17" customFormat="1" ht="16">
      <c r="B52" s="209"/>
      <c r="C52" s="208"/>
      <c r="D52" s="208"/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</row>
    <row r="53" spans="2:17" customFormat="1" ht="16">
      <c r="B53" s="210" t="s">
        <v>157</v>
      </c>
      <c r="C53" s="208"/>
      <c r="D53" s="208"/>
      <c r="E53" s="208"/>
      <c r="F53" s="208"/>
      <c r="G53" s="208"/>
      <c r="H53" s="208"/>
      <c r="I53" s="208"/>
      <c r="J53" s="208"/>
      <c r="K53" s="208"/>
      <c r="L53" s="208"/>
      <c r="M53" s="208"/>
      <c r="N53" s="208"/>
      <c r="O53" s="208"/>
      <c r="P53" s="208"/>
      <c r="Q53" s="208"/>
    </row>
    <row r="54" spans="2:17" customFormat="1" ht="16"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</row>
    <row r="55" spans="2:17" customFormat="1" ht="16">
      <c r="B55" s="211" t="s">
        <v>162</v>
      </c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</row>
    <row r="56" spans="2:17" customFormat="1" ht="16">
      <c r="B56" s="230" t="s">
        <v>163</v>
      </c>
      <c r="C56" s="231"/>
      <c r="D56" s="232" t="s">
        <v>164</v>
      </c>
      <c r="E56" s="229">
        <v>75</v>
      </c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</row>
    <row r="57" spans="2:17" customFormat="1" ht="16">
      <c r="B57" s="233"/>
      <c r="C57" s="234"/>
      <c r="D57" s="235" t="s">
        <v>165</v>
      </c>
      <c r="E57" s="215">
        <v>50</v>
      </c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</row>
    <row r="58" spans="2:17" customFormat="1" ht="16">
      <c r="B58" s="233"/>
      <c r="C58" s="234"/>
      <c r="D58" s="236" t="s">
        <v>166</v>
      </c>
      <c r="E58" s="229">
        <v>50</v>
      </c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</row>
    <row r="59" spans="2:17" customFormat="1" ht="16">
      <c r="B59" s="233"/>
      <c r="C59" s="234"/>
      <c r="D59" s="235" t="s">
        <v>167</v>
      </c>
      <c r="E59" s="215">
        <v>25</v>
      </c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</row>
    <row r="60" spans="2:17" customFormat="1" ht="16">
      <c r="B60" s="237"/>
      <c r="C60" s="238"/>
      <c r="D60" s="239" t="s">
        <v>168</v>
      </c>
      <c r="E60" s="215">
        <v>65</v>
      </c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</row>
    <row r="61" spans="2:17" customFormat="1" ht="16">
      <c r="B61" s="230" t="s">
        <v>169</v>
      </c>
      <c r="C61" s="231"/>
      <c r="D61" s="232" t="s">
        <v>170</v>
      </c>
      <c r="E61" s="229">
        <v>90</v>
      </c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</row>
    <row r="62" spans="2:17" customFormat="1" ht="16">
      <c r="B62" s="233"/>
      <c r="C62" s="234"/>
      <c r="D62" s="235" t="s">
        <v>171</v>
      </c>
      <c r="E62" s="215">
        <v>65</v>
      </c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</row>
    <row r="63" spans="2:17" customFormat="1" ht="16">
      <c r="B63" s="233"/>
      <c r="C63" s="234"/>
      <c r="D63" s="236" t="s">
        <v>172</v>
      </c>
      <c r="E63" s="229">
        <v>75</v>
      </c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</row>
    <row r="64" spans="2:17" customFormat="1" ht="16">
      <c r="B64" s="233"/>
      <c r="C64" s="234"/>
      <c r="D64" s="235" t="s">
        <v>173</v>
      </c>
      <c r="E64" s="215">
        <v>55</v>
      </c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</row>
    <row r="65" spans="2:17" customFormat="1" ht="16">
      <c r="B65" s="233"/>
      <c r="C65" s="234"/>
      <c r="D65" s="236" t="s">
        <v>174</v>
      </c>
      <c r="E65" s="229">
        <v>50</v>
      </c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</row>
    <row r="66" spans="2:17" customFormat="1" ht="16">
      <c r="B66" s="237"/>
      <c r="C66" s="238"/>
      <c r="D66" s="239" t="s">
        <v>175</v>
      </c>
      <c r="E66" s="215">
        <v>25</v>
      </c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</row>
    <row r="67" spans="2:17" customFormat="1" ht="16">
      <c r="B67" s="230" t="s">
        <v>176</v>
      </c>
      <c r="C67" s="231"/>
      <c r="D67" s="232" t="s">
        <v>177</v>
      </c>
      <c r="E67" s="229">
        <v>150</v>
      </c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</row>
    <row r="68" spans="2:17" customFormat="1" ht="16">
      <c r="B68" s="233"/>
      <c r="C68" s="234"/>
      <c r="D68" s="236" t="s">
        <v>178</v>
      </c>
      <c r="E68" s="229">
        <v>15</v>
      </c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</row>
    <row r="69" spans="2:17" customFormat="1" ht="16">
      <c r="B69" s="233"/>
      <c r="C69" s="234"/>
      <c r="D69" s="235" t="s">
        <v>179</v>
      </c>
      <c r="E69" s="215">
        <v>75</v>
      </c>
      <c r="F69" s="208"/>
      <c r="G69" s="208"/>
      <c r="H69" s="208"/>
      <c r="I69" s="208"/>
      <c r="J69" s="208"/>
      <c r="K69" s="208"/>
      <c r="L69" s="208"/>
      <c r="M69" s="208"/>
      <c r="N69" s="208"/>
      <c r="O69" s="208"/>
      <c r="P69" s="208"/>
      <c r="Q69" s="208"/>
    </row>
    <row r="70" spans="2:17" customFormat="1" ht="16">
      <c r="B70" s="237"/>
      <c r="C70" s="238"/>
      <c r="D70" s="239" t="s">
        <v>180</v>
      </c>
      <c r="E70" s="215">
        <v>10</v>
      </c>
      <c r="F70" s="208"/>
      <c r="G70" s="208"/>
      <c r="H70" s="208"/>
      <c r="I70" s="208"/>
      <c r="J70" s="208"/>
      <c r="K70" s="208"/>
      <c r="L70" s="208"/>
      <c r="M70" s="208"/>
      <c r="N70" s="208"/>
      <c r="O70" s="208"/>
      <c r="P70" s="208"/>
      <c r="Q70" s="208"/>
    </row>
    <row r="71" spans="2:17" customFormat="1" ht="16">
      <c r="B71" s="230" t="s">
        <v>181</v>
      </c>
      <c r="C71" s="231"/>
      <c r="D71" s="232" t="s">
        <v>182</v>
      </c>
      <c r="E71" s="229">
        <v>150</v>
      </c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</row>
    <row r="72" spans="2:17" customFormat="1" ht="16">
      <c r="B72" s="233"/>
      <c r="C72" s="234"/>
      <c r="D72" s="235" t="s">
        <v>187</v>
      </c>
      <c r="E72" s="215">
        <v>80</v>
      </c>
      <c r="F72" s="208"/>
      <c r="G72" s="208"/>
      <c r="H72" s="208"/>
      <c r="I72" s="208"/>
      <c r="J72" s="208"/>
      <c r="K72" s="208"/>
      <c r="L72" s="208"/>
      <c r="M72" s="208"/>
      <c r="N72" s="208"/>
      <c r="O72" s="208"/>
      <c r="P72" s="208"/>
      <c r="Q72" s="208"/>
    </row>
    <row r="73" spans="2:17" customFormat="1" ht="16">
      <c r="B73" s="233"/>
      <c r="C73" s="234"/>
      <c r="D73" s="236" t="s">
        <v>183</v>
      </c>
      <c r="E73" s="229">
        <v>80</v>
      </c>
      <c r="F73" s="208"/>
      <c r="G73" s="208"/>
      <c r="H73" s="208"/>
      <c r="I73" s="208"/>
      <c r="J73" s="208"/>
      <c r="K73" s="208"/>
      <c r="L73" s="208"/>
      <c r="M73" s="208"/>
      <c r="N73" s="208"/>
      <c r="O73" s="208"/>
      <c r="P73" s="208"/>
      <c r="Q73" s="208"/>
    </row>
    <row r="74" spans="2:17" customFormat="1" ht="16">
      <c r="B74" s="233"/>
      <c r="C74" s="234"/>
      <c r="D74" s="235" t="s">
        <v>184</v>
      </c>
      <c r="E74" s="215">
        <v>45</v>
      </c>
      <c r="F74" s="208"/>
      <c r="G74" s="208"/>
      <c r="H74" s="208"/>
      <c r="I74" s="208"/>
      <c r="J74" s="208"/>
      <c r="K74" s="208"/>
      <c r="L74" s="208"/>
      <c r="M74" s="208"/>
      <c r="N74" s="208"/>
      <c r="O74" s="208"/>
      <c r="P74" s="208"/>
      <c r="Q74" s="208"/>
    </row>
    <row r="75" spans="2:17" customFormat="1" ht="16">
      <c r="B75" s="233"/>
      <c r="C75" s="234"/>
      <c r="D75" s="236" t="s">
        <v>185</v>
      </c>
      <c r="E75" s="229">
        <v>30</v>
      </c>
      <c r="F75" s="208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</row>
    <row r="76" spans="2:17" customFormat="1" ht="16">
      <c r="B76" s="237"/>
      <c r="C76" s="238"/>
      <c r="D76" s="239" t="s">
        <v>186</v>
      </c>
      <c r="E76" s="215">
        <v>10</v>
      </c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</row>
    <row r="77" spans="2:17" customFormat="1" ht="16">
      <c r="B77" s="230" t="s">
        <v>188</v>
      </c>
      <c r="C77" s="231"/>
      <c r="D77" s="232" t="s">
        <v>189</v>
      </c>
      <c r="E77" s="229">
        <v>15</v>
      </c>
      <c r="F77" s="208"/>
      <c r="G77" s="208"/>
      <c r="H77" s="208"/>
      <c r="I77" s="208"/>
      <c r="J77" s="208"/>
      <c r="K77" s="208"/>
      <c r="L77" s="208"/>
      <c r="M77" s="208"/>
      <c r="N77" s="208"/>
      <c r="O77" s="208"/>
      <c r="P77" s="208"/>
      <c r="Q77" s="208"/>
    </row>
    <row r="78" spans="2:17" customFormat="1" ht="16">
      <c r="B78" s="240"/>
      <c r="C78" s="234"/>
      <c r="D78" s="235" t="s">
        <v>190</v>
      </c>
      <c r="E78" s="215">
        <v>3</v>
      </c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208"/>
      <c r="Q78" s="208"/>
    </row>
    <row r="79" spans="2:17" customFormat="1" ht="16">
      <c r="B79" s="240"/>
      <c r="C79" s="234"/>
      <c r="D79" s="236" t="s">
        <v>192</v>
      </c>
      <c r="E79" s="229">
        <v>12</v>
      </c>
      <c r="F79" s="208"/>
      <c r="G79" s="208"/>
      <c r="H79" s="208"/>
      <c r="I79" s="208"/>
      <c r="J79" s="208"/>
      <c r="K79" s="208"/>
      <c r="L79" s="208"/>
      <c r="M79" s="208"/>
      <c r="N79" s="208"/>
      <c r="O79" s="208"/>
      <c r="P79" s="208"/>
      <c r="Q79" s="208"/>
    </row>
    <row r="80" spans="2:17" customFormat="1" ht="16">
      <c r="B80" s="241"/>
      <c r="C80" s="238"/>
      <c r="D80" s="239" t="s">
        <v>191</v>
      </c>
      <c r="E80" s="215">
        <v>5</v>
      </c>
      <c r="F80" s="208"/>
      <c r="G80" s="208"/>
      <c r="H80" s="208"/>
      <c r="I80" s="208"/>
      <c r="J80" s="208"/>
      <c r="K80" s="208"/>
      <c r="L80" s="208"/>
      <c r="M80" s="208"/>
      <c r="N80" s="208"/>
      <c r="O80" s="208"/>
      <c r="P80" s="208"/>
      <c r="Q80" s="208"/>
    </row>
    <row r="81" spans="2:17" customFormat="1" ht="16">
      <c r="B81" s="208"/>
      <c r="C81" s="208"/>
      <c r="D81" s="208"/>
      <c r="E81" s="208"/>
      <c r="F81" s="208"/>
      <c r="G81" s="208"/>
      <c r="H81" s="208"/>
      <c r="I81" s="208"/>
      <c r="J81" s="208"/>
      <c r="K81" s="208"/>
      <c r="L81" s="208"/>
      <c r="M81" s="208"/>
      <c r="N81" s="208"/>
      <c r="O81" s="208"/>
      <c r="P81" s="208"/>
      <c r="Q81" s="208"/>
    </row>
    <row r="82" spans="2:17" customFormat="1" ht="16">
      <c r="B82" s="242"/>
      <c r="C82" s="243"/>
      <c r="D82" s="243"/>
      <c r="E82" s="243"/>
      <c r="F82" s="243"/>
      <c r="G82" s="244"/>
      <c r="H82" s="245"/>
      <c r="I82" s="245"/>
      <c r="J82" s="246"/>
      <c r="K82" s="245"/>
      <c r="L82" s="247"/>
      <c r="M82" s="245"/>
      <c r="N82" s="246"/>
      <c r="O82" s="247"/>
      <c r="P82" s="248"/>
    </row>
    <row r="83" spans="2:17">
      <c r="C83" s="3"/>
      <c r="D83" s="3"/>
      <c r="E83" s="3"/>
      <c r="F83" s="3"/>
      <c r="G83" s="28"/>
    </row>
    <row r="84" spans="2:17">
      <c r="C84" s="3"/>
      <c r="D84" s="3"/>
      <c r="E84" s="3"/>
      <c r="F84" s="3"/>
      <c r="G84" s="28"/>
    </row>
    <row r="85" spans="2:17">
      <c r="G85" s="28"/>
    </row>
    <row r="86" spans="2:17">
      <c r="G86" s="28"/>
    </row>
    <row r="87" spans="2:17">
      <c r="G87" s="28"/>
    </row>
    <row r="88" spans="2:17">
      <c r="G88" s="28"/>
    </row>
    <row r="89" spans="2:17">
      <c r="G89" s="28"/>
    </row>
    <row r="90" spans="2:17">
      <c r="G90" s="28"/>
    </row>
    <row r="91" spans="2:17">
      <c r="G91" s="28"/>
    </row>
    <row r="92" spans="2:17">
      <c r="G92" s="28"/>
    </row>
    <row r="93" spans="2:17">
      <c r="G93" s="28"/>
    </row>
    <row r="94" spans="2:17">
      <c r="G94" s="28"/>
    </row>
    <row r="95" spans="2:17">
      <c r="G95" s="28"/>
    </row>
    <row r="96" spans="2:17">
      <c r="G96" s="28"/>
    </row>
    <row r="97" spans="7:7">
      <c r="G97" s="28"/>
    </row>
    <row r="98" spans="7:7">
      <c r="G98" s="28"/>
    </row>
    <row r="99" spans="7:7">
      <c r="G99" s="28"/>
    </row>
    <row r="100" spans="7:7">
      <c r="G100" s="28"/>
    </row>
    <row r="101" spans="7:7">
      <c r="G101" s="28"/>
    </row>
    <row r="102" spans="7:7">
      <c r="G102" s="28"/>
    </row>
    <row r="103" spans="7:7">
      <c r="G103" s="28"/>
    </row>
    <row r="104" spans="7:7">
      <c r="G104" s="28"/>
    </row>
    <row r="105" spans="7:7">
      <c r="G105" s="28"/>
    </row>
    <row r="106" spans="7:7">
      <c r="G106" s="28"/>
    </row>
    <row r="107" spans="7:7">
      <c r="G107" s="28"/>
    </row>
    <row r="108" spans="7:7">
      <c r="G108" s="28"/>
    </row>
    <row r="109" spans="7:7">
      <c r="G109" s="28"/>
    </row>
    <row r="110" spans="7:7">
      <c r="G110" s="28"/>
    </row>
    <row r="111" spans="7:7">
      <c r="G111" s="28"/>
    </row>
    <row r="112" spans="7:7">
      <c r="G112" s="28"/>
    </row>
    <row r="113" spans="7:7">
      <c r="G113" s="28"/>
    </row>
    <row r="114" spans="7:7">
      <c r="G114" s="28"/>
    </row>
    <row r="115" spans="7:7">
      <c r="G115" s="28"/>
    </row>
    <row r="116" spans="7:7">
      <c r="G116" s="28"/>
    </row>
    <row r="117" spans="7:7">
      <c r="G117" s="28"/>
    </row>
    <row r="118" spans="7:7">
      <c r="G118" s="28"/>
    </row>
    <row r="119" spans="7:7">
      <c r="G119" s="28"/>
    </row>
    <row r="120" spans="7:7">
      <c r="G120" s="28"/>
    </row>
    <row r="121" spans="7:7">
      <c r="G121" s="28"/>
    </row>
    <row r="122" spans="7:7">
      <c r="G122" s="28"/>
    </row>
    <row r="123" spans="7:7">
      <c r="G123" s="28"/>
    </row>
    <row r="124" spans="7:7">
      <c r="G124" s="28"/>
    </row>
    <row r="125" spans="7:7">
      <c r="G125" s="28"/>
    </row>
    <row r="126" spans="7:7">
      <c r="G126" s="28"/>
    </row>
    <row r="127" spans="7:7">
      <c r="G127" s="28"/>
    </row>
    <row r="128" spans="7:7">
      <c r="G128" s="28"/>
    </row>
    <row r="129" spans="7:7">
      <c r="G129" s="28"/>
    </row>
    <row r="130" spans="7:7">
      <c r="G130" s="28"/>
    </row>
    <row r="131" spans="7:7">
      <c r="G131" s="28"/>
    </row>
    <row r="132" spans="7:7">
      <c r="G132" s="28"/>
    </row>
    <row r="133" spans="7:7">
      <c r="G133" s="28"/>
    </row>
    <row r="134" spans="7:7">
      <c r="G134" s="28"/>
    </row>
    <row r="135" spans="7:7">
      <c r="G135" s="28"/>
    </row>
    <row r="136" spans="7:7">
      <c r="G136" s="28"/>
    </row>
    <row r="137" spans="7:7">
      <c r="G137" s="28"/>
    </row>
    <row r="138" spans="7:7">
      <c r="G138" s="28"/>
    </row>
    <row r="139" spans="7:7">
      <c r="G139" s="28"/>
    </row>
    <row r="140" spans="7:7">
      <c r="G140" s="28"/>
    </row>
    <row r="141" spans="7:7">
      <c r="G141" s="28"/>
    </row>
    <row r="142" spans="7:7">
      <c r="G142" s="28"/>
    </row>
    <row r="143" spans="7:7">
      <c r="G143" s="28"/>
    </row>
    <row r="144" spans="7:7">
      <c r="G144" s="26"/>
    </row>
    <row r="145" spans="7:7">
      <c r="G145" s="26"/>
    </row>
    <row r="146" spans="7:7">
      <c r="G146" s="26"/>
    </row>
    <row r="147" spans="7:7">
      <c r="G147" s="26"/>
    </row>
    <row r="148" spans="7:7">
      <c r="G148" s="26"/>
    </row>
    <row r="149" spans="7:7">
      <c r="G149" s="26"/>
    </row>
    <row r="150" spans="7:7">
      <c r="G150" s="26"/>
    </row>
    <row r="151" spans="7:7">
      <c r="G151" s="26"/>
    </row>
    <row r="152" spans="7:7">
      <c r="G152" s="26"/>
    </row>
    <row r="153" spans="7:7">
      <c r="G153" s="26"/>
    </row>
    <row r="154" spans="7:7">
      <c r="G154" s="26"/>
    </row>
    <row r="155" spans="7:7">
      <c r="G155" s="26"/>
    </row>
    <row r="156" spans="7:7">
      <c r="G156" s="26"/>
    </row>
    <row r="157" spans="7:7">
      <c r="G157" s="26"/>
    </row>
    <row r="158" spans="7:7">
      <c r="G158" s="26"/>
    </row>
    <row r="159" spans="7:7">
      <c r="G159" s="26"/>
    </row>
    <row r="160" spans="7:7">
      <c r="G160" s="26"/>
    </row>
    <row r="161" spans="7:7">
      <c r="G161" s="26"/>
    </row>
    <row r="162" spans="7:7">
      <c r="G162" s="26"/>
    </row>
    <row r="163" spans="7:7">
      <c r="G163" s="26"/>
    </row>
    <row r="164" spans="7:7">
      <c r="G164" s="26"/>
    </row>
    <row r="165" spans="7:7">
      <c r="G165" s="26"/>
    </row>
    <row r="166" spans="7:7">
      <c r="G166" s="26"/>
    </row>
    <row r="167" spans="7:7">
      <c r="G167" s="26"/>
    </row>
    <row r="168" spans="7:7">
      <c r="G168" s="26"/>
    </row>
    <row r="169" spans="7:7">
      <c r="G169" s="26"/>
    </row>
    <row r="170" spans="7:7">
      <c r="G170" s="26"/>
    </row>
    <row r="171" spans="7:7">
      <c r="G171" s="26"/>
    </row>
    <row r="172" spans="7:7">
      <c r="G172" s="26"/>
    </row>
    <row r="173" spans="7:7">
      <c r="G173" s="26"/>
    </row>
    <row r="174" spans="7:7">
      <c r="G174" s="26"/>
    </row>
    <row r="175" spans="7:7">
      <c r="G175" s="26"/>
    </row>
    <row r="176" spans="7:7">
      <c r="G176" s="26"/>
    </row>
    <row r="177" spans="7:7">
      <c r="G177" s="26"/>
    </row>
    <row r="178" spans="7:7">
      <c r="G178" s="26"/>
    </row>
    <row r="179" spans="7:7">
      <c r="G179" s="26"/>
    </row>
    <row r="180" spans="7:7">
      <c r="G180" s="26"/>
    </row>
    <row r="181" spans="7:7">
      <c r="G181" s="26"/>
    </row>
    <row r="182" spans="7:7">
      <c r="G182" s="26"/>
    </row>
    <row r="183" spans="7:7">
      <c r="G183" s="26"/>
    </row>
    <row r="184" spans="7:7">
      <c r="G184" s="26"/>
    </row>
    <row r="185" spans="7:7">
      <c r="G185" s="26"/>
    </row>
    <row r="186" spans="7:7">
      <c r="G186" s="26"/>
    </row>
    <row r="187" spans="7:7">
      <c r="G187" s="26"/>
    </row>
    <row r="188" spans="7:7">
      <c r="G188" s="26"/>
    </row>
    <row r="189" spans="7:7">
      <c r="G189" s="26"/>
    </row>
    <row r="190" spans="7:7">
      <c r="G190" s="26"/>
    </row>
    <row r="191" spans="7:7">
      <c r="G191" s="26"/>
    </row>
    <row r="192" spans="7:7">
      <c r="G192" s="26"/>
    </row>
    <row r="193" spans="7:7">
      <c r="G193" s="26"/>
    </row>
    <row r="194" spans="7:7">
      <c r="G194" s="26"/>
    </row>
    <row r="195" spans="7:7">
      <c r="G195" s="26"/>
    </row>
    <row r="196" spans="7:7">
      <c r="G196" s="26"/>
    </row>
    <row r="197" spans="7:7">
      <c r="G197" s="26"/>
    </row>
    <row r="198" spans="7:7">
      <c r="G198" s="26"/>
    </row>
    <row r="199" spans="7:7">
      <c r="G199" s="26"/>
    </row>
    <row r="200" spans="7:7">
      <c r="G200" s="26"/>
    </row>
    <row r="201" spans="7:7">
      <c r="G201" s="26"/>
    </row>
    <row r="202" spans="7:7">
      <c r="G202" s="26"/>
    </row>
    <row r="203" spans="7:7">
      <c r="G203" s="26"/>
    </row>
    <row r="204" spans="7:7">
      <c r="G204" s="26"/>
    </row>
    <row r="205" spans="7:7">
      <c r="G205" s="26"/>
    </row>
    <row r="206" spans="7:7">
      <c r="G206" s="26"/>
    </row>
    <row r="207" spans="7:7">
      <c r="G207" s="26"/>
    </row>
    <row r="208" spans="7:7">
      <c r="G208" s="26"/>
    </row>
    <row r="209" spans="7:7">
      <c r="G209" s="26"/>
    </row>
    <row r="210" spans="7:7">
      <c r="G210" s="26"/>
    </row>
    <row r="211" spans="7:7">
      <c r="G211" s="26"/>
    </row>
    <row r="212" spans="7:7">
      <c r="G212" s="26"/>
    </row>
    <row r="213" spans="7:7">
      <c r="G213" s="26"/>
    </row>
    <row r="214" spans="7:7">
      <c r="G214" s="26"/>
    </row>
    <row r="215" spans="7:7">
      <c r="G215" s="26"/>
    </row>
    <row r="216" spans="7:7">
      <c r="G216" s="26"/>
    </row>
    <row r="217" spans="7:7">
      <c r="G217" s="26"/>
    </row>
    <row r="218" spans="7:7">
      <c r="G218" s="26"/>
    </row>
    <row r="219" spans="7:7">
      <c r="G219" s="26"/>
    </row>
    <row r="220" spans="7:7">
      <c r="G220" s="26"/>
    </row>
    <row r="221" spans="7:7">
      <c r="G221" s="26"/>
    </row>
    <row r="222" spans="7:7">
      <c r="G222" s="26"/>
    </row>
    <row r="223" spans="7:7">
      <c r="G223" s="26"/>
    </row>
    <row r="224" spans="7:7">
      <c r="G224" s="26"/>
    </row>
    <row r="225" spans="7:7">
      <c r="G225" s="26"/>
    </row>
    <row r="226" spans="7:7">
      <c r="G226" s="26"/>
    </row>
    <row r="227" spans="7:7">
      <c r="G227" s="26"/>
    </row>
    <row r="228" spans="7:7">
      <c r="G228" s="26"/>
    </row>
    <row r="229" spans="7:7">
      <c r="G229" s="26"/>
    </row>
    <row r="230" spans="7:7">
      <c r="G230" s="26"/>
    </row>
    <row r="231" spans="7:7">
      <c r="G231" s="26"/>
    </row>
    <row r="232" spans="7:7">
      <c r="G232" s="26"/>
    </row>
    <row r="233" spans="7:7">
      <c r="G233" s="26"/>
    </row>
    <row r="234" spans="7:7">
      <c r="G234" s="26"/>
    </row>
    <row r="235" spans="7:7">
      <c r="G235" s="26"/>
    </row>
    <row r="236" spans="7:7">
      <c r="G236" s="26"/>
    </row>
    <row r="237" spans="7:7">
      <c r="G237" s="26"/>
    </row>
    <row r="238" spans="7:7">
      <c r="G238" s="26"/>
    </row>
    <row r="239" spans="7:7">
      <c r="G239" s="26"/>
    </row>
    <row r="240" spans="7:7">
      <c r="G240" s="26"/>
    </row>
    <row r="241" spans="7:7">
      <c r="G241" s="26"/>
    </row>
    <row r="242" spans="7:7">
      <c r="G242" s="26"/>
    </row>
    <row r="243" spans="7:7">
      <c r="G243" s="26"/>
    </row>
    <row r="244" spans="7:7">
      <c r="G244" s="26"/>
    </row>
    <row r="245" spans="7:7">
      <c r="G245" s="26"/>
    </row>
    <row r="246" spans="7:7">
      <c r="G246" s="26"/>
    </row>
    <row r="247" spans="7:7">
      <c r="G247" s="26"/>
    </row>
    <row r="248" spans="7:7">
      <c r="G248" s="26"/>
    </row>
    <row r="249" spans="7:7">
      <c r="G249" s="26"/>
    </row>
    <row r="250" spans="7:7">
      <c r="G250" s="26"/>
    </row>
    <row r="251" spans="7:7">
      <c r="G251" s="26"/>
    </row>
    <row r="252" spans="7:7">
      <c r="G252" s="26"/>
    </row>
    <row r="253" spans="7:7">
      <c r="G253" s="26"/>
    </row>
    <row r="254" spans="7:7">
      <c r="G254" s="26"/>
    </row>
    <row r="255" spans="7:7">
      <c r="G255" s="26"/>
    </row>
    <row r="256" spans="7:7">
      <c r="G256" s="26"/>
    </row>
    <row r="257" spans="7:7">
      <c r="G257" s="26"/>
    </row>
    <row r="258" spans="7:7">
      <c r="G258" s="26"/>
    </row>
  </sheetData>
  <protectedRanges>
    <protectedRange sqref="B29:O50" name="Område3"/>
    <protectedRange sqref="T5:W7" name="Område4"/>
    <protectedRange sqref="U5 S5" name="Område2"/>
    <protectedRange sqref="B56:P72" name="Område3_1"/>
    <protectedRange sqref="B51:Q52" name="Område3_1_1"/>
  </protectedRanges>
  <mergeCells count="17">
    <mergeCell ref="H27:I27"/>
    <mergeCell ref="J27:L27"/>
    <mergeCell ref="M27:O27"/>
    <mergeCell ref="C23:C26"/>
    <mergeCell ref="D23:D26"/>
    <mergeCell ref="E23:E26"/>
    <mergeCell ref="F23:F26"/>
    <mergeCell ref="G23:G26"/>
    <mergeCell ref="H26:O26"/>
    <mergeCell ref="Q4:W4"/>
    <mergeCell ref="T6:W6"/>
    <mergeCell ref="T7:W7"/>
    <mergeCell ref="Q5:S5"/>
    <mergeCell ref="B2:G2"/>
    <mergeCell ref="F4:H5"/>
    <mergeCell ref="Q6:S6"/>
    <mergeCell ref="Q7:S7"/>
  </mergeCells>
  <pageMargins left="0.23622047244094491" right="0.23622047244094491" top="7.0729166666666662E-2" bottom="0.74803149606299213" header="0.31496062992125984" footer="0.31496062992125984"/>
  <pageSetup paperSize="8" scale="89" fitToHeight="0" orientation="landscape" r:id="rId1"/>
  <drawing r:id="rId2"/>
  <legacyDrawing r:id="rId3"/>
  <tableParts count="1"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086CB-3C03-40C0-9957-80403A8C75B4}">
  <sheetPr>
    <tabColor rgb="FF92D050"/>
  </sheetPr>
  <dimension ref="B2:S152"/>
  <sheetViews>
    <sheetView showGridLines="0" zoomScale="90" zoomScaleNormal="90" workbookViewId="0">
      <selection activeCell="K71" sqref="K71"/>
    </sheetView>
  </sheetViews>
  <sheetFormatPr baseColWidth="10" defaultColWidth="8.83203125" defaultRowHeight="17"/>
  <cols>
    <col min="1" max="1" width="5.5" customWidth="1"/>
    <col min="2" max="2" width="34.33203125" style="36" customWidth="1"/>
    <col min="3" max="3" width="24.33203125" style="36" customWidth="1"/>
    <col min="4" max="4" width="28.5" style="36" customWidth="1"/>
    <col min="5" max="5" width="16.6640625" style="36" customWidth="1"/>
    <col min="6" max="6" width="2.1640625" style="36" customWidth="1"/>
    <col min="7" max="7" width="15.33203125" style="36" customWidth="1"/>
    <col min="8" max="8" width="20.6640625" style="36" customWidth="1"/>
    <col min="9" max="9" width="14.6640625" style="36" customWidth="1"/>
    <col min="10" max="10" width="2.1640625" style="36" customWidth="1"/>
    <col min="11" max="11" width="22" style="36" customWidth="1"/>
    <col min="12" max="12" width="17.83203125" style="36" customWidth="1"/>
    <col min="13" max="13" width="20.83203125" style="36" customWidth="1"/>
    <col min="14" max="14" width="14.6640625" style="36" customWidth="1"/>
    <col min="15" max="15" width="2.6640625" style="36" customWidth="1"/>
    <col min="16" max="16" width="22.83203125" style="36" customWidth="1"/>
    <col min="17" max="17" width="38" style="36" customWidth="1"/>
    <col min="18" max="18" width="3.33203125" style="36" customWidth="1"/>
  </cols>
  <sheetData>
    <row r="2" spans="2:19" ht="60" customHeight="1">
      <c r="B2" s="334" t="s">
        <v>271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4" t="s">
        <v>273</v>
      </c>
    </row>
    <row r="3" spans="2:19" ht="5" customHeight="1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2:19" ht="20" customHeight="1">
      <c r="B4" s="353" t="s">
        <v>71</v>
      </c>
      <c r="C4" s="360" t="str">
        <f>Forestillingstitel</f>
        <v>Orgia</v>
      </c>
      <c r="D4" s="361"/>
      <c r="E4" s="361"/>
      <c r="F4" s="362"/>
      <c r="G4" s="438" t="s">
        <v>19</v>
      </c>
      <c r="H4" s="438"/>
      <c r="I4" s="438"/>
      <c r="J4" s="354"/>
      <c r="K4" s="354"/>
      <c r="L4" s="439" t="s">
        <v>59</v>
      </c>
      <c r="M4" s="439"/>
      <c r="N4" s="439"/>
      <c r="O4" s="362"/>
      <c r="P4" s="355"/>
      <c r="Q4" s="355"/>
      <c r="S4" s="36"/>
    </row>
    <row r="5" spans="2:19" ht="20" customHeight="1">
      <c r="B5" s="353" t="s">
        <v>90</v>
      </c>
      <c r="C5" s="360" t="str">
        <f>KUNSTART</f>
        <v>Opera</v>
      </c>
      <c r="D5" s="361"/>
      <c r="E5" s="361"/>
      <c r="F5" s="362"/>
      <c r="G5" s="438"/>
      <c r="H5" s="438"/>
      <c r="I5" s="438"/>
      <c r="J5" s="354"/>
      <c r="K5" s="354"/>
      <c r="L5" s="439"/>
      <c r="M5" s="439"/>
      <c r="N5" s="439"/>
      <c r="O5" s="362"/>
      <c r="P5" s="355" t="s">
        <v>20</v>
      </c>
      <c r="Q5" s="355"/>
      <c r="S5" s="36"/>
    </row>
    <row r="6" spans="2:19" ht="20" customHeight="1">
      <c r="B6" s="353" t="s">
        <v>72</v>
      </c>
      <c r="C6" s="360" t="str">
        <f>sæson</f>
        <v>2022/23</v>
      </c>
      <c r="D6" s="361"/>
      <c r="E6" s="361"/>
      <c r="F6" s="362"/>
      <c r="G6" s="438"/>
      <c r="H6" s="438"/>
      <c r="I6" s="438"/>
      <c r="J6" s="354"/>
      <c r="K6" s="354"/>
      <c r="L6" s="439"/>
      <c r="M6" s="439"/>
      <c r="N6" s="439"/>
      <c r="O6" s="362"/>
      <c r="P6" s="355" t="s">
        <v>60</v>
      </c>
      <c r="Q6" s="355">
        <f>Produktionsleder</f>
        <v>0</v>
      </c>
      <c r="S6" s="36"/>
    </row>
    <row r="7" spans="2:19" ht="7" customHeight="1"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S7" s="36"/>
    </row>
    <row r="8" spans="2:19" ht="24">
      <c r="B8" s="559" t="s">
        <v>81</v>
      </c>
      <c r="C8" s="559"/>
      <c r="D8" s="559"/>
      <c r="E8" s="559"/>
      <c r="F8" s="290"/>
      <c r="G8" s="560" t="s">
        <v>35</v>
      </c>
      <c r="H8" s="560"/>
      <c r="I8" s="560"/>
      <c r="J8" s="290"/>
      <c r="K8" s="291"/>
      <c r="L8" s="292" t="s">
        <v>13</v>
      </c>
      <c r="M8" s="292"/>
      <c r="N8" s="292"/>
      <c r="O8" s="290"/>
      <c r="P8" s="560" t="s">
        <v>36</v>
      </c>
      <c r="Q8" s="560"/>
      <c r="R8" s="37"/>
      <c r="S8" s="37"/>
    </row>
    <row r="9" spans="2:19" ht="20"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37"/>
      <c r="S9" s="37"/>
    </row>
    <row r="10" spans="2:19" ht="19">
      <c r="B10" s="289" t="s">
        <v>294</v>
      </c>
      <c r="C10" s="85"/>
      <c r="D10" s="85"/>
      <c r="E10" s="85"/>
      <c r="F10" s="85"/>
      <c r="G10" s="563" t="s">
        <v>23</v>
      </c>
      <c r="H10" s="563"/>
      <c r="I10" s="297">
        <v>1</v>
      </c>
      <c r="J10" s="86"/>
      <c r="K10" s="538" t="s">
        <v>30</v>
      </c>
      <c r="L10" s="538"/>
      <c r="M10" s="538"/>
      <c r="N10" s="297">
        <v>1</v>
      </c>
      <c r="O10" s="86"/>
      <c r="P10" s="561" t="s">
        <v>40</v>
      </c>
      <c r="Q10" s="562"/>
      <c r="R10" s="39"/>
      <c r="S10" s="39"/>
    </row>
    <row r="11" spans="2:19" ht="19">
      <c r="B11" s="393" t="s">
        <v>295</v>
      </c>
      <c r="C11" s="85"/>
      <c r="D11" s="85"/>
      <c r="E11" s="85"/>
      <c r="F11" s="85"/>
      <c r="G11" s="563" t="s">
        <v>24</v>
      </c>
      <c r="H11" s="563"/>
      <c r="I11" s="298">
        <v>2</v>
      </c>
      <c r="J11" s="86"/>
      <c r="K11" s="538" t="s">
        <v>31</v>
      </c>
      <c r="L11" s="538"/>
      <c r="M11" s="538"/>
      <c r="N11" s="298">
        <v>2</v>
      </c>
      <c r="O11" s="86"/>
      <c r="P11" s="540" t="s">
        <v>41</v>
      </c>
      <c r="Q11" s="541"/>
      <c r="R11" s="39"/>
      <c r="S11" s="39"/>
    </row>
    <row r="12" spans="2:19" ht="15" customHeight="1">
      <c r="B12" s="289" t="s">
        <v>293</v>
      </c>
      <c r="C12" s="85"/>
      <c r="D12" s="85"/>
      <c r="E12" s="85"/>
      <c r="F12" s="85"/>
      <c r="G12" s="563" t="s">
        <v>25</v>
      </c>
      <c r="H12" s="563"/>
      <c r="I12" s="299">
        <v>3</v>
      </c>
      <c r="J12" s="86"/>
      <c r="K12" s="538" t="s">
        <v>32</v>
      </c>
      <c r="L12" s="538"/>
      <c r="M12" s="538"/>
      <c r="N12" s="299">
        <v>3</v>
      </c>
      <c r="O12" s="86"/>
      <c r="P12" s="542" t="s">
        <v>42</v>
      </c>
      <c r="Q12" s="543"/>
      <c r="R12" s="39"/>
      <c r="S12" s="39"/>
    </row>
    <row r="13" spans="2:19" ht="15" customHeight="1">
      <c r="B13" s="84"/>
      <c r="C13" s="85"/>
      <c r="D13" s="85"/>
      <c r="E13" s="85"/>
      <c r="F13" s="85"/>
      <c r="G13" s="563" t="s">
        <v>26</v>
      </c>
      <c r="H13" s="563"/>
      <c r="I13" s="300">
        <v>4</v>
      </c>
      <c r="J13" s="87"/>
      <c r="K13" s="539" t="s">
        <v>33</v>
      </c>
      <c r="L13" s="539"/>
      <c r="M13" s="539"/>
      <c r="N13" s="300">
        <v>4</v>
      </c>
      <c r="O13" s="87"/>
      <c r="P13" s="546" t="s">
        <v>43</v>
      </c>
      <c r="Q13" s="547"/>
      <c r="R13" s="39"/>
      <c r="S13" s="39"/>
    </row>
    <row r="14" spans="2:19" ht="15" customHeight="1">
      <c r="B14" s="289" t="s">
        <v>80</v>
      </c>
      <c r="C14" s="85"/>
      <c r="D14" s="85"/>
      <c r="E14" s="85"/>
      <c r="F14" s="85"/>
      <c r="G14" s="563" t="s">
        <v>51</v>
      </c>
      <c r="H14" s="563"/>
      <c r="I14" s="301">
        <v>5</v>
      </c>
      <c r="J14" s="87"/>
      <c r="K14" s="538" t="s">
        <v>34</v>
      </c>
      <c r="L14" s="538"/>
      <c r="M14" s="538"/>
      <c r="N14" s="301">
        <v>5</v>
      </c>
      <c r="O14" s="87"/>
      <c r="P14" s="548" t="s">
        <v>64</v>
      </c>
      <c r="Q14" s="549"/>
      <c r="R14" s="39"/>
      <c r="S14" s="39"/>
    </row>
    <row r="15" spans="2:19">
      <c r="B15" s="88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39"/>
      <c r="S15" s="39"/>
    </row>
    <row r="16" spans="2:19" ht="35" customHeight="1">
      <c r="B16" s="293" t="s">
        <v>81</v>
      </c>
      <c r="C16" s="294" t="s">
        <v>82</v>
      </c>
      <c r="D16" s="294" t="s">
        <v>83</v>
      </c>
      <c r="E16" s="295" t="s">
        <v>84</v>
      </c>
      <c r="F16" s="296"/>
      <c r="G16" s="293" t="s">
        <v>35</v>
      </c>
      <c r="H16" s="294" t="s">
        <v>83</v>
      </c>
      <c r="I16" s="294" t="s">
        <v>85</v>
      </c>
      <c r="J16" s="296"/>
      <c r="K16" s="295" t="s">
        <v>88</v>
      </c>
      <c r="L16" s="293" t="s">
        <v>13</v>
      </c>
      <c r="M16" s="294" t="s">
        <v>86</v>
      </c>
      <c r="N16" s="294" t="s">
        <v>85</v>
      </c>
      <c r="O16" s="288"/>
      <c r="P16" s="294" t="s">
        <v>87</v>
      </c>
      <c r="Q16" s="294" t="s">
        <v>83</v>
      </c>
      <c r="R16" s="40"/>
      <c r="S16" s="40"/>
    </row>
    <row r="17" spans="2:19">
      <c r="B17" s="82"/>
      <c r="C17" s="82"/>
      <c r="D17" s="82"/>
      <c r="E17" s="82"/>
      <c r="F17" s="82"/>
      <c r="G17" s="82"/>
      <c r="H17" s="82"/>
      <c r="I17" s="86"/>
      <c r="J17" s="86"/>
      <c r="K17" s="82"/>
      <c r="L17" s="82"/>
      <c r="M17" s="82"/>
      <c r="N17" s="82"/>
      <c r="O17" s="82"/>
      <c r="P17" s="82"/>
      <c r="Q17" s="82"/>
      <c r="S17" s="36"/>
    </row>
    <row r="18" spans="2:19" ht="16" customHeight="1">
      <c r="B18" s="395" t="s">
        <v>219</v>
      </c>
      <c r="C18" s="395" t="s">
        <v>222</v>
      </c>
      <c r="D18" s="395" t="s">
        <v>223</v>
      </c>
      <c r="E18" s="396">
        <v>1125</v>
      </c>
      <c r="F18" s="139"/>
      <c r="G18" s="397" t="s">
        <v>228</v>
      </c>
      <c r="H18" s="395"/>
      <c r="I18" s="298">
        <v>2</v>
      </c>
      <c r="J18" s="333"/>
      <c r="K18" s="396">
        <f>E18</f>
        <v>1125</v>
      </c>
      <c r="L18" s="395" t="s">
        <v>229</v>
      </c>
      <c r="M18" s="395" t="s">
        <v>299</v>
      </c>
      <c r="N18" s="298">
        <v>2</v>
      </c>
      <c r="O18" s="333"/>
      <c r="P18" s="400">
        <f>IF(N18&gt;0,I18*N18,"")</f>
        <v>4</v>
      </c>
      <c r="Q18" s="400"/>
      <c r="S18" s="36"/>
    </row>
    <row r="19" spans="2:19" ht="16" customHeight="1">
      <c r="B19" s="395"/>
      <c r="C19" s="397"/>
      <c r="D19" s="395"/>
      <c r="E19" s="396"/>
      <c r="F19" s="139"/>
      <c r="G19" s="397"/>
      <c r="H19" s="395"/>
      <c r="I19" s="400"/>
      <c r="J19" s="333"/>
      <c r="K19" s="396"/>
      <c r="L19" s="395"/>
      <c r="M19" s="395"/>
      <c r="N19" s="400"/>
      <c r="O19" s="333"/>
      <c r="P19" s="400" t="str">
        <f t="shared" ref="P19:P54" si="0">IF(N19&gt;0,I19*N19,"")</f>
        <v/>
      </c>
      <c r="Q19" s="400"/>
      <c r="S19" s="36"/>
    </row>
    <row r="20" spans="2:19" ht="16" customHeight="1">
      <c r="B20" s="395" t="s">
        <v>220</v>
      </c>
      <c r="C20" s="395" t="s">
        <v>224</v>
      </c>
      <c r="D20" s="395" t="s">
        <v>225</v>
      </c>
      <c r="E20" s="398">
        <f>2000*10/18</f>
        <v>1111.1111111111111</v>
      </c>
      <c r="F20" s="139"/>
      <c r="G20" s="397" t="s">
        <v>228</v>
      </c>
      <c r="H20" s="395"/>
      <c r="I20" s="298">
        <v>2</v>
      </c>
      <c r="J20" s="333"/>
      <c r="K20" s="398">
        <f>E20</f>
        <v>1111.1111111111111</v>
      </c>
      <c r="L20" s="395" t="s">
        <v>229</v>
      </c>
      <c r="M20" s="395" t="s">
        <v>299</v>
      </c>
      <c r="N20" s="298">
        <v>2</v>
      </c>
      <c r="O20" s="333"/>
      <c r="P20" s="400">
        <f t="shared" si="0"/>
        <v>4</v>
      </c>
      <c r="Q20" s="400"/>
      <c r="S20" s="36"/>
    </row>
    <row r="21" spans="2:19" ht="16" customHeight="1">
      <c r="B21" s="395" t="s">
        <v>221</v>
      </c>
      <c r="C21" s="397" t="s">
        <v>226</v>
      </c>
      <c r="D21" s="395" t="s">
        <v>227</v>
      </c>
      <c r="E21" s="396">
        <v>250</v>
      </c>
      <c r="F21" s="139"/>
      <c r="G21" s="397" t="s">
        <v>228</v>
      </c>
      <c r="H21" s="395"/>
      <c r="I21" s="297">
        <v>1</v>
      </c>
      <c r="J21" s="333"/>
      <c r="K21" s="396">
        <f>E21</f>
        <v>250</v>
      </c>
      <c r="L21" s="395" t="s">
        <v>229</v>
      </c>
      <c r="M21" s="395" t="s">
        <v>299</v>
      </c>
      <c r="N21" s="297">
        <v>1</v>
      </c>
      <c r="O21" s="333"/>
      <c r="P21" s="400">
        <f t="shared" si="0"/>
        <v>1</v>
      </c>
      <c r="Q21" s="400"/>
      <c r="S21" s="36"/>
    </row>
    <row r="22" spans="2:19" ht="16" customHeight="1">
      <c r="B22" s="395"/>
      <c r="C22" s="395"/>
      <c r="D22" s="395"/>
      <c r="E22" s="396"/>
      <c r="F22" s="139"/>
      <c r="G22" s="395"/>
      <c r="H22" s="395"/>
      <c r="I22" s="400"/>
      <c r="J22" s="333"/>
      <c r="K22" s="396"/>
      <c r="L22" s="395"/>
      <c r="M22" s="395"/>
      <c r="N22" s="400"/>
      <c r="O22" s="333"/>
      <c r="P22" s="400" t="str">
        <f t="shared" si="0"/>
        <v/>
      </c>
      <c r="Q22" s="400"/>
      <c r="S22" s="36"/>
    </row>
    <row r="23" spans="2:19" ht="16" customHeight="1">
      <c r="B23" s="395"/>
      <c r="C23" s="395"/>
      <c r="D23" s="395"/>
      <c r="E23" s="396"/>
      <c r="F23" s="139"/>
      <c r="G23" s="395"/>
      <c r="H23" s="395"/>
      <c r="I23" s="400"/>
      <c r="J23" s="333"/>
      <c r="K23" s="396"/>
      <c r="L23" s="395"/>
      <c r="M23" s="395"/>
      <c r="N23" s="400"/>
      <c r="O23" s="333"/>
      <c r="P23" s="400" t="str">
        <f t="shared" si="0"/>
        <v/>
      </c>
      <c r="Q23" s="400"/>
      <c r="S23" s="36"/>
    </row>
    <row r="24" spans="2:19" ht="16" customHeight="1">
      <c r="B24" s="395"/>
      <c r="C24" s="395"/>
      <c r="D24" s="395"/>
      <c r="E24" s="396"/>
      <c r="F24" s="139"/>
      <c r="G24" s="401"/>
      <c r="H24" s="395"/>
      <c r="I24" s="400"/>
      <c r="J24" s="333"/>
      <c r="K24" s="396"/>
      <c r="L24" s="395"/>
      <c r="M24" s="401"/>
      <c r="N24" s="400"/>
      <c r="O24" s="333"/>
      <c r="P24" s="400" t="str">
        <f t="shared" si="0"/>
        <v/>
      </c>
      <c r="Q24" s="400"/>
      <c r="S24" s="36"/>
    </row>
    <row r="25" spans="2:19" ht="16" customHeight="1">
      <c r="B25" s="395"/>
      <c r="C25" s="395"/>
      <c r="D25" s="395"/>
      <c r="E25" s="396"/>
      <c r="F25" s="139"/>
      <c r="G25" s="395"/>
      <c r="H25" s="395"/>
      <c r="I25" s="400"/>
      <c r="J25" s="333"/>
      <c r="K25" s="396"/>
      <c r="L25" s="395"/>
      <c r="M25" s="401"/>
      <c r="N25" s="400"/>
      <c r="O25" s="333"/>
      <c r="P25" s="400" t="str">
        <f t="shared" si="0"/>
        <v/>
      </c>
      <c r="Q25" s="400"/>
      <c r="S25" s="36"/>
    </row>
    <row r="26" spans="2:19" ht="16" customHeight="1">
      <c r="B26" s="395"/>
      <c r="C26" s="395"/>
      <c r="D26" s="395"/>
      <c r="E26" s="396"/>
      <c r="F26" s="139"/>
      <c r="G26" s="395"/>
      <c r="H26" s="395"/>
      <c r="I26" s="400"/>
      <c r="J26" s="333"/>
      <c r="K26" s="396"/>
      <c r="L26" s="395"/>
      <c r="M26" s="395"/>
      <c r="N26" s="400"/>
      <c r="O26" s="333"/>
      <c r="P26" s="400" t="str">
        <f t="shared" si="0"/>
        <v/>
      </c>
      <c r="Q26" s="400"/>
      <c r="S26" s="36"/>
    </row>
    <row r="27" spans="2:19" ht="16" customHeight="1">
      <c r="B27" s="395"/>
      <c r="C27" s="395"/>
      <c r="D27" s="395"/>
      <c r="E27" s="396"/>
      <c r="F27" s="139"/>
      <c r="G27" s="395"/>
      <c r="H27" s="395"/>
      <c r="I27" s="400"/>
      <c r="J27" s="333"/>
      <c r="K27" s="396"/>
      <c r="L27" s="395"/>
      <c r="M27" s="395"/>
      <c r="N27" s="400"/>
      <c r="O27" s="333"/>
      <c r="P27" s="400" t="str">
        <f t="shared" si="0"/>
        <v/>
      </c>
      <c r="Q27" s="400"/>
      <c r="S27" s="36"/>
    </row>
    <row r="28" spans="2:19" ht="16" customHeight="1">
      <c r="B28" s="395"/>
      <c r="C28" s="395"/>
      <c r="D28" s="395"/>
      <c r="E28" s="396"/>
      <c r="F28" s="139"/>
      <c r="G28" s="395"/>
      <c r="H28" s="395"/>
      <c r="I28" s="400"/>
      <c r="J28" s="333"/>
      <c r="K28" s="396"/>
      <c r="L28" s="395"/>
      <c r="M28" s="395"/>
      <c r="N28" s="400"/>
      <c r="O28" s="333"/>
      <c r="P28" s="400" t="str">
        <f t="shared" si="0"/>
        <v/>
      </c>
      <c r="Q28" s="400"/>
      <c r="S28" s="36"/>
    </row>
    <row r="29" spans="2:19" ht="16" customHeight="1">
      <c r="B29" s="395"/>
      <c r="C29" s="395"/>
      <c r="D29" s="395"/>
      <c r="E29" s="396"/>
      <c r="F29" s="139"/>
      <c r="G29" s="395"/>
      <c r="H29" s="395"/>
      <c r="I29" s="400"/>
      <c r="J29" s="333"/>
      <c r="K29" s="396"/>
      <c r="L29" s="395"/>
      <c r="M29" s="395"/>
      <c r="N29" s="400"/>
      <c r="O29" s="333"/>
      <c r="P29" s="400" t="str">
        <f t="shared" si="0"/>
        <v/>
      </c>
      <c r="Q29" s="400"/>
      <c r="S29" s="36"/>
    </row>
    <row r="30" spans="2:19" ht="16" customHeight="1">
      <c r="B30" s="395"/>
      <c r="C30" s="395"/>
      <c r="D30" s="395"/>
      <c r="E30" s="396"/>
      <c r="F30" s="139"/>
      <c r="G30" s="395"/>
      <c r="H30" s="395"/>
      <c r="I30" s="400"/>
      <c r="J30" s="333"/>
      <c r="K30" s="396"/>
      <c r="L30" s="395"/>
      <c r="M30" s="395"/>
      <c r="N30" s="400"/>
      <c r="O30" s="333"/>
      <c r="P30" s="400" t="str">
        <f t="shared" si="0"/>
        <v/>
      </c>
      <c r="Q30" s="400"/>
      <c r="S30" s="36"/>
    </row>
    <row r="31" spans="2:19" ht="16" customHeight="1">
      <c r="B31" s="395"/>
      <c r="C31" s="395"/>
      <c r="D31" s="395"/>
      <c r="E31" s="396"/>
      <c r="F31" s="139"/>
      <c r="G31" s="395"/>
      <c r="H31" s="395"/>
      <c r="I31" s="400"/>
      <c r="J31" s="333"/>
      <c r="K31" s="396"/>
      <c r="L31" s="395"/>
      <c r="M31" s="395"/>
      <c r="N31" s="400"/>
      <c r="O31" s="333"/>
      <c r="P31" s="400" t="str">
        <f t="shared" si="0"/>
        <v/>
      </c>
      <c r="Q31" s="400"/>
      <c r="S31" s="36"/>
    </row>
    <row r="32" spans="2:19" ht="16" customHeight="1">
      <c r="B32" s="395"/>
      <c r="C32" s="395"/>
      <c r="D32" s="395"/>
      <c r="E32" s="396"/>
      <c r="F32" s="139"/>
      <c r="G32" s="395"/>
      <c r="H32" s="395"/>
      <c r="I32" s="400"/>
      <c r="J32" s="333"/>
      <c r="K32" s="396"/>
      <c r="L32" s="395"/>
      <c r="M32" s="395"/>
      <c r="N32" s="400"/>
      <c r="O32" s="333"/>
      <c r="P32" s="400" t="str">
        <f t="shared" si="0"/>
        <v/>
      </c>
      <c r="Q32" s="400"/>
      <c r="S32" s="36"/>
    </row>
    <row r="33" spans="2:19" ht="16" customHeight="1">
      <c r="B33" s="395"/>
      <c r="C33" s="395"/>
      <c r="D33" s="395"/>
      <c r="E33" s="396"/>
      <c r="F33" s="139"/>
      <c r="G33" s="395"/>
      <c r="H33" s="395"/>
      <c r="I33" s="400"/>
      <c r="J33" s="333"/>
      <c r="K33" s="396"/>
      <c r="L33" s="395"/>
      <c r="M33" s="395"/>
      <c r="N33" s="400"/>
      <c r="O33" s="333"/>
      <c r="P33" s="400" t="str">
        <f t="shared" si="0"/>
        <v/>
      </c>
      <c r="Q33" s="400"/>
      <c r="S33" s="36"/>
    </row>
    <row r="34" spans="2:19" ht="16" customHeight="1">
      <c r="B34" s="395"/>
      <c r="C34" s="395"/>
      <c r="D34" s="395"/>
      <c r="E34" s="396"/>
      <c r="F34" s="139"/>
      <c r="G34" s="395"/>
      <c r="H34" s="395"/>
      <c r="I34" s="400"/>
      <c r="J34" s="333"/>
      <c r="K34" s="396"/>
      <c r="L34" s="395"/>
      <c r="M34" s="395"/>
      <c r="N34" s="400"/>
      <c r="O34" s="333"/>
      <c r="P34" s="400" t="str">
        <f t="shared" si="0"/>
        <v/>
      </c>
      <c r="Q34" s="400"/>
      <c r="S34" s="36"/>
    </row>
    <row r="35" spans="2:19" ht="16" customHeight="1">
      <c r="B35" s="395"/>
      <c r="C35" s="395"/>
      <c r="D35" s="395"/>
      <c r="E35" s="396"/>
      <c r="F35" s="139"/>
      <c r="G35" s="395"/>
      <c r="H35" s="395"/>
      <c r="I35" s="400"/>
      <c r="J35" s="333"/>
      <c r="K35" s="396"/>
      <c r="L35" s="395"/>
      <c r="M35" s="395"/>
      <c r="N35" s="400"/>
      <c r="O35" s="333"/>
      <c r="P35" s="400" t="str">
        <f t="shared" si="0"/>
        <v/>
      </c>
      <c r="Q35" s="400"/>
      <c r="S35" s="36"/>
    </row>
    <row r="36" spans="2:19" ht="16" customHeight="1">
      <c r="B36" s="395"/>
      <c r="C36" s="395"/>
      <c r="D36" s="395"/>
      <c r="E36" s="396"/>
      <c r="F36" s="139"/>
      <c r="G36" s="395"/>
      <c r="H36" s="395"/>
      <c r="I36" s="400"/>
      <c r="J36" s="333"/>
      <c r="K36" s="396"/>
      <c r="L36" s="395"/>
      <c r="M36" s="395"/>
      <c r="N36" s="400"/>
      <c r="O36" s="333"/>
      <c r="P36" s="400" t="str">
        <f t="shared" si="0"/>
        <v/>
      </c>
      <c r="Q36" s="400"/>
      <c r="S36" s="36"/>
    </row>
    <row r="37" spans="2:19" ht="16" customHeight="1">
      <c r="B37" s="395"/>
      <c r="C37" s="395"/>
      <c r="D37" s="395"/>
      <c r="E37" s="396"/>
      <c r="F37" s="139"/>
      <c r="G37" s="395"/>
      <c r="H37" s="395"/>
      <c r="I37" s="400"/>
      <c r="J37" s="333"/>
      <c r="K37" s="396"/>
      <c r="L37" s="395"/>
      <c r="M37" s="395"/>
      <c r="N37" s="400"/>
      <c r="O37" s="333"/>
      <c r="P37" s="400" t="str">
        <f t="shared" si="0"/>
        <v/>
      </c>
      <c r="Q37" s="400"/>
      <c r="S37" s="36"/>
    </row>
    <row r="38" spans="2:19" ht="16" customHeight="1">
      <c r="B38" s="395"/>
      <c r="C38" s="395"/>
      <c r="D38" s="395"/>
      <c r="E38" s="396"/>
      <c r="F38" s="139"/>
      <c r="G38" s="395"/>
      <c r="H38" s="395"/>
      <c r="I38" s="400"/>
      <c r="J38" s="333"/>
      <c r="K38" s="396"/>
      <c r="L38" s="395"/>
      <c r="M38" s="395"/>
      <c r="N38" s="400"/>
      <c r="O38" s="333"/>
      <c r="P38" s="400" t="str">
        <f t="shared" si="0"/>
        <v/>
      </c>
      <c r="Q38" s="400"/>
      <c r="S38" s="36"/>
    </row>
    <row r="39" spans="2:19" ht="16" customHeight="1">
      <c r="B39" s="395"/>
      <c r="C39" s="395"/>
      <c r="D39" s="395"/>
      <c r="E39" s="396"/>
      <c r="F39" s="139"/>
      <c r="G39" s="395"/>
      <c r="H39" s="395"/>
      <c r="I39" s="400"/>
      <c r="J39" s="333"/>
      <c r="K39" s="396"/>
      <c r="L39" s="395"/>
      <c r="M39" s="395"/>
      <c r="N39" s="400"/>
      <c r="O39" s="333"/>
      <c r="P39" s="400" t="str">
        <f t="shared" si="0"/>
        <v/>
      </c>
      <c r="Q39" s="400"/>
      <c r="S39" s="36"/>
    </row>
    <row r="40" spans="2:19" ht="16" customHeight="1">
      <c r="B40" s="395"/>
      <c r="C40" s="395"/>
      <c r="D40" s="395"/>
      <c r="E40" s="396"/>
      <c r="F40" s="139"/>
      <c r="G40" s="395"/>
      <c r="H40" s="395"/>
      <c r="I40" s="400"/>
      <c r="J40" s="333"/>
      <c r="K40" s="396"/>
      <c r="L40" s="395"/>
      <c r="M40" s="395"/>
      <c r="N40" s="400"/>
      <c r="O40" s="333"/>
      <c r="P40" s="400" t="str">
        <f t="shared" si="0"/>
        <v/>
      </c>
      <c r="Q40" s="400"/>
      <c r="S40" s="36"/>
    </row>
    <row r="41" spans="2:19" ht="16" customHeight="1">
      <c r="B41" s="395"/>
      <c r="C41" s="395"/>
      <c r="D41" s="395"/>
      <c r="E41" s="396"/>
      <c r="F41" s="139"/>
      <c r="G41" s="395"/>
      <c r="H41" s="395"/>
      <c r="I41" s="400"/>
      <c r="J41" s="333"/>
      <c r="K41" s="396"/>
      <c r="L41" s="395"/>
      <c r="M41" s="395"/>
      <c r="N41" s="400"/>
      <c r="O41" s="333"/>
      <c r="P41" s="400" t="str">
        <f t="shared" si="0"/>
        <v/>
      </c>
      <c r="Q41" s="400"/>
      <c r="S41" s="36"/>
    </row>
    <row r="42" spans="2:19" ht="16" customHeight="1">
      <c r="B42" s="395"/>
      <c r="C42" s="395"/>
      <c r="D42" s="395"/>
      <c r="E42" s="396"/>
      <c r="F42" s="139"/>
      <c r="G42" s="395"/>
      <c r="H42" s="395"/>
      <c r="I42" s="400"/>
      <c r="J42" s="333"/>
      <c r="K42" s="396"/>
      <c r="L42" s="395"/>
      <c r="M42" s="395"/>
      <c r="N42" s="400"/>
      <c r="O42" s="333"/>
      <c r="P42" s="400" t="str">
        <f t="shared" si="0"/>
        <v/>
      </c>
      <c r="Q42" s="400"/>
      <c r="S42" s="36"/>
    </row>
    <row r="43" spans="2:19" ht="16" customHeight="1">
      <c r="B43" s="395"/>
      <c r="C43" s="395"/>
      <c r="D43" s="395"/>
      <c r="E43" s="396"/>
      <c r="F43" s="139"/>
      <c r="G43" s="395"/>
      <c r="H43" s="395"/>
      <c r="I43" s="400"/>
      <c r="J43" s="333"/>
      <c r="K43" s="396"/>
      <c r="L43" s="395"/>
      <c r="M43" s="395"/>
      <c r="N43" s="400"/>
      <c r="O43" s="333"/>
      <c r="P43" s="400" t="str">
        <f t="shared" si="0"/>
        <v/>
      </c>
      <c r="Q43" s="400"/>
      <c r="S43" s="36"/>
    </row>
    <row r="44" spans="2:19" ht="16" customHeight="1">
      <c r="B44" s="395"/>
      <c r="C44" s="395"/>
      <c r="D44" s="395"/>
      <c r="E44" s="396"/>
      <c r="F44" s="139"/>
      <c r="G44" s="395"/>
      <c r="H44" s="395"/>
      <c r="I44" s="400"/>
      <c r="J44" s="333"/>
      <c r="K44" s="396"/>
      <c r="L44" s="395"/>
      <c r="M44" s="395"/>
      <c r="N44" s="400"/>
      <c r="O44" s="333"/>
      <c r="P44" s="400" t="str">
        <f t="shared" si="0"/>
        <v/>
      </c>
      <c r="Q44" s="400"/>
      <c r="S44" s="36"/>
    </row>
    <row r="45" spans="2:19" ht="16" customHeight="1">
      <c r="B45" s="395"/>
      <c r="C45" s="395"/>
      <c r="D45" s="395"/>
      <c r="E45" s="396"/>
      <c r="F45" s="139"/>
      <c r="G45" s="395"/>
      <c r="H45" s="395"/>
      <c r="I45" s="400"/>
      <c r="J45" s="333"/>
      <c r="K45" s="396"/>
      <c r="L45" s="395"/>
      <c r="M45" s="395"/>
      <c r="N45" s="400"/>
      <c r="O45" s="333"/>
      <c r="P45" s="400" t="str">
        <f t="shared" si="0"/>
        <v/>
      </c>
      <c r="Q45" s="400"/>
      <c r="S45" s="36"/>
    </row>
    <row r="46" spans="2:19" ht="16" customHeight="1">
      <c r="B46" s="395"/>
      <c r="C46" s="395"/>
      <c r="D46" s="395"/>
      <c r="E46" s="396"/>
      <c r="F46" s="139"/>
      <c r="G46" s="395"/>
      <c r="H46" s="395"/>
      <c r="I46" s="400"/>
      <c r="J46" s="333"/>
      <c r="K46" s="396"/>
      <c r="L46" s="395"/>
      <c r="M46" s="395"/>
      <c r="N46" s="400"/>
      <c r="O46" s="333"/>
      <c r="P46" s="400" t="str">
        <f t="shared" si="0"/>
        <v/>
      </c>
      <c r="Q46" s="400"/>
      <c r="S46" s="36"/>
    </row>
    <row r="47" spans="2:19" ht="16" customHeight="1">
      <c r="B47" s="395"/>
      <c r="C47" s="395"/>
      <c r="D47" s="395"/>
      <c r="E47" s="396"/>
      <c r="F47" s="139"/>
      <c r="G47" s="395"/>
      <c r="H47" s="395"/>
      <c r="I47" s="400"/>
      <c r="J47" s="333"/>
      <c r="K47" s="396"/>
      <c r="L47" s="395"/>
      <c r="M47" s="395"/>
      <c r="N47" s="400"/>
      <c r="O47" s="333"/>
      <c r="P47" s="400" t="str">
        <f t="shared" si="0"/>
        <v/>
      </c>
      <c r="Q47" s="400"/>
      <c r="S47" s="36"/>
    </row>
    <row r="48" spans="2:19" ht="16" customHeight="1">
      <c r="B48" s="395"/>
      <c r="C48" s="395"/>
      <c r="D48" s="395"/>
      <c r="E48" s="396"/>
      <c r="F48" s="139"/>
      <c r="G48" s="395"/>
      <c r="H48" s="395"/>
      <c r="I48" s="400"/>
      <c r="J48" s="333"/>
      <c r="K48" s="396"/>
      <c r="L48" s="395"/>
      <c r="M48" s="395"/>
      <c r="N48" s="400"/>
      <c r="O48" s="333"/>
      <c r="P48" s="400" t="str">
        <f t="shared" si="0"/>
        <v/>
      </c>
      <c r="Q48" s="400"/>
      <c r="S48" s="36"/>
    </row>
    <row r="49" spans="2:19" ht="16" customHeight="1">
      <c r="B49" s="395"/>
      <c r="C49" s="395"/>
      <c r="D49" s="395"/>
      <c r="E49" s="396"/>
      <c r="F49" s="139"/>
      <c r="G49" s="395"/>
      <c r="H49" s="395"/>
      <c r="I49" s="400"/>
      <c r="J49" s="333"/>
      <c r="K49" s="396"/>
      <c r="L49" s="395"/>
      <c r="M49" s="395"/>
      <c r="N49" s="400"/>
      <c r="O49" s="333"/>
      <c r="P49" s="400" t="str">
        <f t="shared" si="0"/>
        <v/>
      </c>
      <c r="Q49" s="400"/>
      <c r="S49" s="36"/>
    </row>
    <row r="50" spans="2:19" ht="16" customHeight="1">
      <c r="B50" s="395"/>
      <c r="C50" s="395"/>
      <c r="D50" s="395"/>
      <c r="E50" s="396"/>
      <c r="F50" s="139"/>
      <c r="G50" s="395"/>
      <c r="H50" s="395"/>
      <c r="I50" s="400"/>
      <c r="J50" s="333"/>
      <c r="K50" s="396"/>
      <c r="L50" s="395"/>
      <c r="M50" s="395"/>
      <c r="N50" s="400"/>
      <c r="O50" s="333"/>
      <c r="P50" s="400" t="str">
        <f t="shared" si="0"/>
        <v/>
      </c>
      <c r="Q50" s="400"/>
      <c r="S50" s="36"/>
    </row>
    <row r="51" spans="2:19" ht="16" customHeight="1">
      <c r="B51" s="395"/>
      <c r="C51" s="395"/>
      <c r="D51" s="395"/>
      <c r="E51" s="396"/>
      <c r="F51" s="139"/>
      <c r="G51" s="395"/>
      <c r="H51" s="395"/>
      <c r="I51" s="400"/>
      <c r="J51" s="333"/>
      <c r="K51" s="396"/>
      <c r="L51" s="395"/>
      <c r="M51" s="395"/>
      <c r="N51" s="400"/>
      <c r="O51" s="333"/>
      <c r="P51" s="400" t="str">
        <f t="shared" si="0"/>
        <v/>
      </c>
      <c r="Q51" s="400"/>
      <c r="S51" s="36"/>
    </row>
    <row r="52" spans="2:19" ht="16" customHeight="1">
      <c r="B52" s="395"/>
      <c r="C52" s="395"/>
      <c r="D52" s="395"/>
      <c r="E52" s="396"/>
      <c r="F52" s="139"/>
      <c r="G52" s="395"/>
      <c r="H52" s="395"/>
      <c r="I52" s="400"/>
      <c r="J52" s="333"/>
      <c r="K52" s="396"/>
      <c r="L52" s="395"/>
      <c r="M52" s="395"/>
      <c r="N52" s="400"/>
      <c r="O52" s="333"/>
      <c r="P52" s="400" t="str">
        <f t="shared" si="0"/>
        <v/>
      </c>
      <c r="Q52" s="400"/>
      <c r="S52" s="36"/>
    </row>
    <row r="53" spans="2:19" ht="16" customHeight="1">
      <c r="B53" s="395"/>
      <c r="C53" s="395"/>
      <c r="D53" s="395"/>
      <c r="E53" s="396"/>
      <c r="F53" s="139"/>
      <c r="G53" s="395"/>
      <c r="H53" s="395"/>
      <c r="I53" s="400"/>
      <c r="J53" s="333"/>
      <c r="K53" s="396"/>
      <c r="L53" s="395"/>
      <c r="M53" s="395"/>
      <c r="N53" s="400"/>
      <c r="O53" s="333"/>
      <c r="P53" s="400" t="str">
        <f t="shared" si="0"/>
        <v/>
      </c>
      <c r="Q53" s="400"/>
      <c r="S53" s="36"/>
    </row>
    <row r="54" spans="2:19" ht="16" customHeight="1">
      <c r="B54" s="395"/>
      <c r="C54" s="395"/>
      <c r="D54" s="395"/>
      <c r="E54" s="396"/>
      <c r="F54" s="139"/>
      <c r="G54" s="395"/>
      <c r="H54" s="395"/>
      <c r="I54" s="400"/>
      <c r="J54" s="333"/>
      <c r="K54" s="396"/>
      <c r="L54" s="395"/>
      <c r="M54" s="395"/>
      <c r="N54" s="400"/>
      <c r="O54" s="333"/>
      <c r="P54" s="400" t="str">
        <f t="shared" si="0"/>
        <v/>
      </c>
      <c r="Q54" s="400"/>
      <c r="S54" s="36"/>
    </row>
    <row r="55" spans="2:19" ht="5" customHeight="1">
      <c r="B55" s="82"/>
      <c r="C55" s="139"/>
      <c r="D55" s="82"/>
      <c r="E55" s="93"/>
      <c r="F55" s="93"/>
      <c r="G55" s="140"/>
      <c r="H55" s="140"/>
      <c r="I55" s="141"/>
      <c r="J55" s="82"/>
      <c r="K55" s="93"/>
      <c r="L55" s="82"/>
      <c r="M55" s="82"/>
      <c r="N55" s="86"/>
      <c r="O55" s="82"/>
      <c r="P55" s="82"/>
      <c r="Q55" s="82"/>
      <c r="S55" s="36"/>
    </row>
    <row r="56" spans="2:19" ht="63" customHeight="1">
      <c r="B56" s="564" t="s">
        <v>37</v>
      </c>
      <c r="C56" s="564"/>
      <c r="D56" s="564"/>
      <c r="E56" s="394">
        <f>SUM(E18:E54)</f>
        <v>2486.1111111111113</v>
      </c>
      <c r="F56" s="302"/>
      <c r="G56" s="565" t="s">
        <v>38</v>
      </c>
      <c r="H56" s="565"/>
      <c r="I56" s="405">
        <f>IFERROR(SUMIF(I18:I54,"&lt;4",$E18:$E54)/$E56,"n/a")</f>
        <v>1</v>
      </c>
      <c r="J56" s="302"/>
      <c r="K56" s="587">
        <f>SUM(K18:K54)</f>
        <v>2486.1111111111113</v>
      </c>
      <c r="L56" s="544" t="s">
        <v>39</v>
      </c>
      <c r="M56" s="545"/>
      <c r="N56" s="405">
        <f>IFERROR(SUMIF(N18:N54,"&lt;4",$K18:$K54)/$K56,"n/a")</f>
        <v>1</v>
      </c>
      <c r="O56" s="89"/>
      <c r="P56" s="90"/>
      <c r="Q56" s="91"/>
      <c r="R56" s="43"/>
      <c r="S56" s="43"/>
    </row>
    <row r="57" spans="2:19" ht="5" customHeight="1">
      <c r="B57" s="92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4"/>
      <c r="Q57" s="95"/>
      <c r="R57" s="46"/>
      <c r="S57" s="46"/>
    </row>
    <row r="58" spans="2:19" ht="15.75" customHeight="1">
      <c r="B58" s="550" t="s">
        <v>44</v>
      </c>
      <c r="C58" s="551"/>
      <c r="D58" s="551"/>
      <c r="E58" s="552"/>
      <c r="F58" s="208"/>
      <c r="G58" s="435" t="s">
        <v>45</v>
      </c>
      <c r="H58" s="436"/>
      <c r="I58" s="311">
        <v>0.5</v>
      </c>
      <c r="J58" s="208"/>
      <c r="K58" s="208"/>
      <c r="L58" s="437" t="s">
        <v>45</v>
      </c>
      <c r="M58" s="437"/>
      <c r="N58" s="311">
        <v>0.65</v>
      </c>
      <c r="O58" s="82"/>
      <c r="P58" s="96"/>
      <c r="Q58" s="97"/>
      <c r="S58" s="36"/>
    </row>
    <row r="59" spans="2:19" ht="15.75" customHeight="1">
      <c r="B59" s="553"/>
      <c r="C59" s="554"/>
      <c r="D59" s="554"/>
      <c r="E59" s="555"/>
      <c r="F59" s="208"/>
      <c r="G59" s="437" t="s">
        <v>47</v>
      </c>
      <c r="H59" s="437"/>
      <c r="I59" s="311">
        <v>0.75</v>
      </c>
      <c r="J59" s="208"/>
      <c r="K59" s="208"/>
      <c r="L59" s="437" t="s">
        <v>47</v>
      </c>
      <c r="M59" s="437"/>
      <c r="N59" s="311">
        <v>0.8</v>
      </c>
      <c r="O59" s="82"/>
      <c r="P59" s="96"/>
      <c r="Q59" s="97"/>
      <c r="S59" s="36"/>
    </row>
    <row r="60" spans="2:19" ht="15.75" customHeight="1">
      <c r="B60" s="556"/>
      <c r="C60" s="557"/>
      <c r="D60" s="557"/>
      <c r="E60" s="558"/>
      <c r="F60" s="208"/>
      <c r="G60" s="437" t="s">
        <v>46</v>
      </c>
      <c r="H60" s="437"/>
      <c r="I60" s="311">
        <v>1</v>
      </c>
      <c r="J60" s="208"/>
      <c r="K60" s="208"/>
      <c r="L60" s="437" t="s">
        <v>46</v>
      </c>
      <c r="M60" s="437"/>
      <c r="N60" s="311">
        <v>1</v>
      </c>
      <c r="O60" s="82"/>
      <c r="P60" s="98"/>
      <c r="Q60" s="99"/>
      <c r="S60" s="36"/>
    </row>
    <row r="61" spans="2:19" ht="5" customHeight="1">
      <c r="B61" s="100"/>
      <c r="C61" s="322"/>
      <c r="D61" s="322"/>
      <c r="E61" s="32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S61" s="36"/>
    </row>
    <row r="62" spans="2:19" ht="19">
      <c r="B62" s="324" t="s">
        <v>279</v>
      </c>
      <c r="C62" s="322"/>
      <c r="D62" s="322"/>
      <c r="E62" s="32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</row>
    <row r="63" spans="2:19" ht="19">
      <c r="B63" s="374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</row>
    <row r="64" spans="2:19" ht="19">
      <c r="B64" s="374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</row>
    <row r="65" spans="2:17"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</row>
    <row r="66" spans="2:17" s="208" customFormat="1" ht="21">
      <c r="B66" s="352" t="s">
        <v>128</v>
      </c>
      <c r="C66" s="342"/>
      <c r="D66" s="342"/>
      <c r="E66" s="342"/>
      <c r="F66" s="342"/>
      <c r="G66" s="342"/>
      <c r="H66" s="342"/>
      <c r="I66" s="342"/>
      <c r="J66" s="342"/>
      <c r="K66" s="342"/>
      <c r="L66" s="342"/>
      <c r="M66" s="342"/>
      <c r="N66" s="342"/>
      <c r="O66" s="342"/>
      <c r="P66" s="342"/>
      <c r="Q66" s="343"/>
    </row>
    <row r="67" spans="2:17" s="208" customFormat="1" ht="10" customHeight="1">
      <c r="B67" s="209"/>
    </row>
    <row r="68" spans="2:17" s="208" customFormat="1" ht="16">
      <c r="B68" s="210" t="s">
        <v>157</v>
      </c>
    </row>
    <row r="69" spans="2:17" s="208" customFormat="1" ht="16"/>
    <row r="70" spans="2:17" s="208" customFormat="1" ht="16">
      <c r="B70" s="211" t="s">
        <v>129</v>
      </c>
    </row>
    <row r="71" spans="2:17" s="208" customFormat="1" ht="16">
      <c r="C71" s="212" t="s">
        <v>130</v>
      </c>
      <c r="D71" s="212" t="s">
        <v>131</v>
      </c>
      <c r="E71" s="212" t="s">
        <v>121</v>
      </c>
    </row>
    <row r="72" spans="2:17" s="208" customFormat="1">
      <c r="B72" s="213" t="s">
        <v>214</v>
      </c>
      <c r="C72" s="399"/>
      <c r="D72" s="249">
        <v>17</v>
      </c>
      <c r="E72" s="215">
        <f t="shared" ref="E72:E82" si="1">D72*C72</f>
        <v>0</v>
      </c>
    </row>
    <row r="73" spans="2:17" s="208" customFormat="1">
      <c r="B73" s="213" t="s">
        <v>215</v>
      </c>
      <c r="C73" s="399"/>
      <c r="D73" s="249">
        <v>23</v>
      </c>
      <c r="E73" s="215">
        <f t="shared" si="1"/>
        <v>0</v>
      </c>
    </row>
    <row r="74" spans="2:17" s="208" customFormat="1">
      <c r="B74" s="213" t="s">
        <v>216</v>
      </c>
      <c r="C74" s="399"/>
      <c r="D74" s="249">
        <v>29.5</v>
      </c>
      <c r="E74" s="215">
        <f t="shared" si="1"/>
        <v>0</v>
      </c>
    </row>
    <row r="75" spans="2:17" s="208" customFormat="1">
      <c r="B75" s="213" t="s">
        <v>211</v>
      </c>
      <c r="C75" s="399"/>
      <c r="D75" s="249">
        <v>41.4</v>
      </c>
      <c r="E75" s="215">
        <f t="shared" si="1"/>
        <v>0</v>
      </c>
    </row>
    <row r="76" spans="2:17" s="208" customFormat="1">
      <c r="B76" s="213" t="s">
        <v>213</v>
      </c>
      <c r="C76" s="399"/>
      <c r="D76" s="249">
        <v>57.5</v>
      </c>
      <c r="E76" s="215">
        <f t="shared" si="1"/>
        <v>0</v>
      </c>
    </row>
    <row r="77" spans="2:17" s="208" customFormat="1">
      <c r="B77" s="213" t="s">
        <v>200</v>
      </c>
      <c r="C77" s="399"/>
      <c r="D77" s="249">
        <v>8.33</v>
      </c>
      <c r="E77" s="215">
        <f t="shared" si="1"/>
        <v>0</v>
      </c>
    </row>
    <row r="78" spans="2:17" s="208" customFormat="1">
      <c r="B78" s="213" t="s">
        <v>201</v>
      </c>
      <c r="C78" s="399"/>
      <c r="D78" s="249">
        <v>12.5</v>
      </c>
      <c r="E78" s="215">
        <f t="shared" si="1"/>
        <v>0</v>
      </c>
    </row>
    <row r="79" spans="2:17" s="208" customFormat="1">
      <c r="B79" s="213" t="s">
        <v>202</v>
      </c>
      <c r="C79" s="399"/>
      <c r="D79" s="249">
        <v>18.75</v>
      </c>
      <c r="E79" s="215">
        <f t="shared" si="1"/>
        <v>0</v>
      </c>
    </row>
    <row r="80" spans="2:17" s="208" customFormat="1">
      <c r="B80" s="213" t="s">
        <v>203</v>
      </c>
      <c r="C80" s="399">
        <v>45</v>
      </c>
      <c r="D80" s="249">
        <v>25</v>
      </c>
      <c r="E80" s="215">
        <f t="shared" si="1"/>
        <v>1125</v>
      </c>
    </row>
    <row r="81" spans="2:5" s="208" customFormat="1">
      <c r="B81" s="213" t="s">
        <v>204</v>
      </c>
      <c r="C81" s="399"/>
      <c r="D81" s="249">
        <v>37.5</v>
      </c>
      <c r="E81" s="215">
        <f t="shared" si="1"/>
        <v>0</v>
      </c>
    </row>
    <row r="82" spans="2:5" s="208" customFormat="1">
      <c r="B82" s="213" t="s">
        <v>212</v>
      </c>
      <c r="C82" s="399">
        <v>40</v>
      </c>
      <c r="D82" s="249">
        <v>50</v>
      </c>
      <c r="E82" s="215">
        <f t="shared" si="1"/>
        <v>2000</v>
      </c>
    </row>
    <row r="83" spans="2:5" s="208" customFormat="1">
      <c r="B83" s="213" t="s">
        <v>205</v>
      </c>
      <c r="C83" s="385"/>
      <c r="D83" s="249">
        <v>25</v>
      </c>
      <c r="E83" s="215">
        <f>D83*C83</f>
        <v>0</v>
      </c>
    </row>
    <row r="84" spans="2:5" s="208" customFormat="1" ht="16">
      <c r="B84" s="208" t="s">
        <v>206</v>
      </c>
      <c r="C84" s="385"/>
      <c r="D84" s="216">
        <v>6.3</v>
      </c>
      <c r="E84" s="215">
        <f t="shared" ref="E84:E88" si="2">D84*C84</f>
        <v>0</v>
      </c>
    </row>
    <row r="85" spans="2:5" s="208" customFormat="1" ht="16">
      <c r="B85" s="208" t="s">
        <v>207</v>
      </c>
      <c r="C85" s="385"/>
      <c r="D85" s="216">
        <v>9.4</v>
      </c>
      <c r="E85" s="215">
        <f t="shared" si="2"/>
        <v>0</v>
      </c>
    </row>
    <row r="86" spans="2:5" s="208" customFormat="1" ht="16">
      <c r="B86" s="208" t="s">
        <v>208</v>
      </c>
      <c r="C86" s="385"/>
      <c r="D86" s="217">
        <v>14</v>
      </c>
      <c r="E86" s="215">
        <f t="shared" si="2"/>
        <v>0</v>
      </c>
    </row>
    <row r="87" spans="2:5" s="208" customFormat="1" ht="16">
      <c r="B87" s="208" t="s">
        <v>209</v>
      </c>
      <c r="C87" s="385"/>
      <c r="D87" s="216">
        <v>18.7</v>
      </c>
      <c r="E87" s="215">
        <f t="shared" si="2"/>
        <v>0</v>
      </c>
    </row>
    <row r="88" spans="2:5" s="208" customFormat="1" ht="16">
      <c r="B88" s="208" t="s">
        <v>210</v>
      </c>
      <c r="C88" s="385"/>
      <c r="D88" s="217">
        <v>28</v>
      </c>
      <c r="E88" s="215">
        <f t="shared" si="2"/>
        <v>0</v>
      </c>
    </row>
    <row r="89" spans="2:5" s="208" customFormat="1" ht="16"/>
    <row r="90" spans="2:5" s="208" customFormat="1" ht="16">
      <c r="B90" s="211" t="s">
        <v>132</v>
      </c>
    </row>
    <row r="91" spans="2:5" s="208" customFormat="1" ht="16">
      <c r="B91" s="212" t="s">
        <v>133</v>
      </c>
      <c r="C91" s="212" t="s">
        <v>134</v>
      </c>
      <c r="D91" s="212" t="s">
        <v>135</v>
      </c>
      <c r="E91" s="212" t="s">
        <v>136</v>
      </c>
    </row>
    <row r="92" spans="2:5" s="208" customFormat="1" ht="16">
      <c r="B92" s="385"/>
      <c r="C92" s="216">
        <v>50</v>
      </c>
      <c r="D92" s="216">
        <v>25</v>
      </c>
      <c r="E92" s="216">
        <f>B92*C92*D92/1000000000</f>
        <v>0</v>
      </c>
    </row>
    <row r="93" spans="2:5" s="208" customFormat="1" ht="16">
      <c r="B93" s="385"/>
      <c r="C93" s="216">
        <v>75</v>
      </c>
      <c r="D93" s="216">
        <v>25</v>
      </c>
      <c r="E93" s="216">
        <f t="shared" ref="E93:E102" si="3">B93*C93*D93/1000000000</f>
        <v>0</v>
      </c>
    </row>
    <row r="94" spans="2:5" s="208" customFormat="1" ht="16">
      <c r="B94" s="385"/>
      <c r="C94" s="216">
        <v>150</v>
      </c>
      <c r="D94" s="216">
        <v>25</v>
      </c>
      <c r="E94" s="216">
        <f t="shared" si="3"/>
        <v>0</v>
      </c>
    </row>
    <row r="95" spans="2:5" s="208" customFormat="1" ht="16">
      <c r="B95" s="385"/>
      <c r="C95" s="216">
        <v>75</v>
      </c>
      <c r="D95" s="216">
        <v>32</v>
      </c>
      <c r="E95" s="216">
        <f t="shared" si="3"/>
        <v>0</v>
      </c>
    </row>
    <row r="96" spans="2:5" s="208" customFormat="1" ht="16">
      <c r="B96" s="385"/>
      <c r="C96" s="216">
        <v>50</v>
      </c>
      <c r="D96" s="216">
        <v>50</v>
      </c>
      <c r="E96" s="216">
        <f t="shared" si="3"/>
        <v>0</v>
      </c>
    </row>
    <row r="97" spans="2:18" s="208" customFormat="1" ht="16">
      <c r="B97" s="385"/>
      <c r="C97" s="216">
        <v>75</v>
      </c>
      <c r="D97" s="216">
        <v>50</v>
      </c>
      <c r="E97" s="216">
        <f t="shared" si="3"/>
        <v>0</v>
      </c>
    </row>
    <row r="98" spans="2:18" s="208" customFormat="1" ht="16">
      <c r="B98" s="385"/>
      <c r="C98" s="216">
        <v>100</v>
      </c>
      <c r="D98" s="216">
        <v>25</v>
      </c>
      <c r="E98" s="216">
        <f t="shared" si="3"/>
        <v>0</v>
      </c>
    </row>
    <row r="99" spans="2:18" s="208" customFormat="1" ht="16">
      <c r="B99" s="385"/>
      <c r="C99" s="385"/>
      <c r="D99" s="385"/>
      <c r="E99" s="216">
        <f t="shared" si="3"/>
        <v>0</v>
      </c>
    </row>
    <row r="100" spans="2:18" s="208" customFormat="1" ht="16">
      <c r="B100" s="385"/>
      <c r="C100" s="385"/>
      <c r="D100" s="385"/>
      <c r="E100" s="216">
        <f t="shared" si="3"/>
        <v>0</v>
      </c>
    </row>
    <row r="101" spans="2:18" s="208" customFormat="1" ht="16">
      <c r="B101" s="385"/>
      <c r="C101" s="385"/>
      <c r="D101" s="385"/>
      <c r="E101" s="216">
        <f t="shared" si="3"/>
        <v>0</v>
      </c>
    </row>
    <row r="102" spans="2:18" s="208" customFormat="1" ht="16">
      <c r="B102" s="385"/>
      <c r="C102" s="385"/>
      <c r="D102" s="385"/>
      <c r="E102" s="216">
        <f t="shared" si="3"/>
        <v>0</v>
      </c>
    </row>
    <row r="103" spans="2:18" s="208" customFormat="1" ht="16">
      <c r="B103" s="216"/>
      <c r="C103" s="216"/>
      <c r="D103" s="218" t="s">
        <v>137</v>
      </c>
      <c r="E103" s="219">
        <f>SUM(E92:E102)</f>
        <v>0</v>
      </c>
    </row>
    <row r="104" spans="2:18" s="208" customFormat="1" ht="16"/>
    <row r="105" spans="2:18" s="208" customFormat="1" ht="16">
      <c r="B105" s="211" t="s">
        <v>156</v>
      </c>
      <c r="C105" s="220" t="s">
        <v>122</v>
      </c>
      <c r="D105" s="220" t="s">
        <v>123</v>
      </c>
      <c r="E105" s="220" t="s">
        <v>121</v>
      </c>
    </row>
    <row r="106" spans="2:18" s="208" customFormat="1" ht="16">
      <c r="B106" s="221" t="s">
        <v>124</v>
      </c>
      <c r="C106" s="385"/>
      <c r="D106" s="216">
        <v>400</v>
      </c>
      <c r="E106" s="215">
        <f>D106*C106</f>
        <v>0</v>
      </c>
      <c r="I106" s="222"/>
      <c r="R106" s="216"/>
    </row>
    <row r="107" spans="2:18" s="208" customFormat="1" ht="16">
      <c r="B107" s="221" t="s">
        <v>125</v>
      </c>
      <c r="C107" s="385"/>
      <c r="D107" s="216">
        <v>400</v>
      </c>
      <c r="E107" s="215">
        <f>D107*C107</f>
        <v>0</v>
      </c>
      <c r="I107" s="222"/>
      <c r="R107" s="216"/>
    </row>
    <row r="108" spans="2:18" s="208" customFormat="1" ht="16">
      <c r="B108" s="221" t="s">
        <v>126</v>
      </c>
      <c r="C108" s="386"/>
      <c r="D108" s="216">
        <v>675</v>
      </c>
      <c r="E108" s="215">
        <f>D108*C108</f>
        <v>0</v>
      </c>
      <c r="I108" s="222"/>
      <c r="R108" s="216"/>
    </row>
    <row r="109" spans="2:18" s="208" customFormat="1" ht="16">
      <c r="B109" s="221" t="s">
        <v>127</v>
      </c>
      <c r="C109" s="385"/>
      <c r="D109" s="216">
        <v>675</v>
      </c>
      <c r="E109" s="215">
        <f>D109*C109</f>
        <v>0</v>
      </c>
      <c r="I109" s="222"/>
      <c r="R109" s="216"/>
    </row>
    <row r="110" spans="2:18" s="208" customFormat="1" ht="16"/>
    <row r="111" spans="2:18" s="208" customFormat="1" ht="16">
      <c r="B111" s="211" t="s">
        <v>138</v>
      </c>
    </row>
    <row r="112" spans="2:18" s="208" customFormat="1" ht="38" customHeight="1">
      <c r="B112" s="498" t="s">
        <v>139</v>
      </c>
      <c r="C112" s="498"/>
      <c r="D112" s="498"/>
      <c r="E112" s="498"/>
    </row>
    <row r="113" spans="2:5" s="208" customFormat="1" ht="16">
      <c r="B113" s="211"/>
      <c r="C113" s="212" t="s">
        <v>140</v>
      </c>
      <c r="D113" s="212" t="s">
        <v>141</v>
      </c>
      <c r="E113" s="212" t="s">
        <v>121</v>
      </c>
    </row>
    <row r="114" spans="2:5" s="208" customFormat="1">
      <c r="B114" s="213" t="s">
        <v>142</v>
      </c>
      <c r="C114" s="386"/>
      <c r="D114" s="223">
        <v>3.22</v>
      </c>
      <c r="E114" s="215">
        <f>C114*D114</f>
        <v>0</v>
      </c>
    </row>
    <row r="115" spans="2:5" s="208" customFormat="1">
      <c r="B115" s="213" t="s">
        <v>143</v>
      </c>
      <c r="C115" s="386"/>
      <c r="D115" s="223">
        <v>13.84</v>
      </c>
      <c r="E115" s="215">
        <f t="shared" ref="E115:E126" si="4">C115*D115</f>
        <v>0</v>
      </c>
    </row>
    <row r="116" spans="2:5" s="208" customFormat="1">
      <c r="B116" s="213" t="s">
        <v>144</v>
      </c>
      <c r="C116" s="386"/>
      <c r="D116" s="223">
        <v>6.4</v>
      </c>
      <c r="E116" s="215">
        <f t="shared" si="4"/>
        <v>0</v>
      </c>
    </row>
    <row r="117" spans="2:5" s="208" customFormat="1">
      <c r="B117" s="213" t="s">
        <v>145</v>
      </c>
      <c r="C117" s="386"/>
      <c r="D117" s="223">
        <v>21.35</v>
      </c>
      <c r="E117" s="215">
        <f t="shared" si="4"/>
        <v>0</v>
      </c>
    </row>
    <row r="118" spans="2:5" s="208" customFormat="1">
      <c r="B118" s="213" t="s">
        <v>146</v>
      </c>
      <c r="C118" s="386"/>
      <c r="D118" s="223">
        <v>24.5</v>
      </c>
      <c r="E118" s="215">
        <f t="shared" si="4"/>
        <v>0</v>
      </c>
    </row>
    <row r="119" spans="2:5" s="208" customFormat="1">
      <c r="B119" s="213" t="s">
        <v>147</v>
      </c>
      <c r="C119" s="386"/>
      <c r="D119" s="223">
        <v>4.17</v>
      </c>
      <c r="E119" s="215">
        <f t="shared" si="4"/>
        <v>0</v>
      </c>
    </row>
    <row r="120" spans="2:5" s="208" customFormat="1">
      <c r="B120" s="213" t="s">
        <v>148</v>
      </c>
      <c r="C120" s="386"/>
      <c r="D120" s="223">
        <v>5.3</v>
      </c>
      <c r="E120" s="215">
        <f t="shared" si="4"/>
        <v>0</v>
      </c>
    </row>
    <row r="121" spans="2:5" s="208" customFormat="1">
      <c r="B121" s="213" t="s">
        <v>149</v>
      </c>
      <c r="C121" s="386"/>
      <c r="D121" s="223">
        <v>8.23</v>
      </c>
      <c r="E121" s="215">
        <f t="shared" si="4"/>
        <v>0</v>
      </c>
    </row>
    <row r="122" spans="2:5" s="208" customFormat="1">
      <c r="B122" s="213" t="s">
        <v>150</v>
      </c>
      <c r="C122" s="386"/>
      <c r="D122" s="223">
        <v>8.68</v>
      </c>
      <c r="E122" s="215">
        <f t="shared" si="4"/>
        <v>0</v>
      </c>
    </row>
    <row r="123" spans="2:5" s="208" customFormat="1" ht="34">
      <c r="B123" s="213" t="s">
        <v>151</v>
      </c>
      <c r="C123" s="386"/>
      <c r="D123" s="223">
        <v>21.97</v>
      </c>
      <c r="E123" s="215">
        <f t="shared" si="4"/>
        <v>0</v>
      </c>
    </row>
    <row r="124" spans="2:5" s="208" customFormat="1">
      <c r="B124" s="213" t="s">
        <v>152</v>
      </c>
      <c r="C124" s="386"/>
      <c r="D124" s="223">
        <v>17.77</v>
      </c>
      <c r="E124" s="215">
        <f t="shared" si="4"/>
        <v>0</v>
      </c>
    </row>
    <row r="125" spans="2:5" s="208" customFormat="1">
      <c r="B125" s="213" t="s">
        <v>153</v>
      </c>
      <c r="C125" s="386"/>
      <c r="D125" s="223">
        <v>11.75</v>
      </c>
      <c r="E125" s="215">
        <f t="shared" si="4"/>
        <v>0</v>
      </c>
    </row>
    <row r="126" spans="2:5" s="208" customFormat="1">
      <c r="B126" s="213" t="s">
        <v>154</v>
      </c>
      <c r="C126" s="386"/>
      <c r="D126" s="223">
        <v>10.49</v>
      </c>
      <c r="E126" s="215">
        <f t="shared" si="4"/>
        <v>0</v>
      </c>
    </row>
    <row r="127" spans="2:5" s="208" customFormat="1" ht="16">
      <c r="D127" s="218" t="s">
        <v>121</v>
      </c>
      <c r="E127" s="224">
        <f>SUM(E114:E126)</f>
        <v>0</v>
      </c>
    </row>
    <row r="128" spans="2:5" s="208" customFormat="1" ht="16"/>
    <row r="129" spans="2:18" s="208" customFormat="1" ht="16">
      <c r="B129" s="211" t="s">
        <v>155</v>
      </c>
    </row>
    <row r="130" spans="2:18" s="208" customFormat="1" ht="16">
      <c r="B130" s="211"/>
      <c r="C130" s="225" t="s">
        <v>160</v>
      </c>
      <c r="D130" s="212" t="s">
        <v>159</v>
      </c>
      <c r="E130" s="212" t="s">
        <v>121</v>
      </c>
    </row>
    <row r="131" spans="2:18" ht="16">
      <c r="B131" s="208" t="s">
        <v>158</v>
      </c>
      <c r="C131" s="387">
        <v>300</v>
      </c>
      <c r="D131" s="226">
        <v>0.67</v>
      </c>
      <c r="E131" s="227">
        <f>C131*D131</f>
        <v>201</v>
      </c>
      <c r="F131" s="208"/>
      <c r="G131" s="208"/>
      <c r="H131" s="208"/>
      <c r="I131" s="208"/>
      <c r="J131" s="208"/>
      <c r="K131" s="208"/>
      <c r="L131" s="208"/>
      <c r="M131" s="208"/>
      <c r="N131" s="208"/>
      <c r="O131" s="208"/>
      <c r="P131" s="208"/>
      <c r="Q131" s="208"/>
      <c r="R131" s="208"/>
    </row>
    <row r="132" spans="2:18" ht="16">
      <c r="B132" s="208"/>
      <c r="C132" s="386"/>
      <c r="D132" s="208"/>
      <c r="E132" s="227">
        <f t="shared" ref="E132:E142" si="5">C132*D132</f>
        <v>0</v>
      </c>
      <c r="F132" s="208"/>
      <c r="G132" s="208"/>
      <c r="H132" s="208"/>
      <c r="I132" s="208"/>
      <c r="J132" s="208"/>
      <c r="K132" s="208"/>
      <c r="L132" s="208"/>
      <c r="M132" s="208"/>
      <c r="N132" s="208"/>
      <c r="O132" s="208"/>
      <c r="P132" s="208"/>
      <c r="Q132" s="208"/>
      <c r="R132" s="208"/>
    </row>
    <row r="133" spans="2:18" ht="16">
      <c r="B133" s="208"/>
      <c r="C133" s="386"/>
      <c r="D133" s="208"/>
      <c r="E133" s="227">
        <f t="shared" si="5"/>
        <v>0</v>
      </c>
      <c r="F133" s="208"/>
      <c r="G133" s="208"/>
      <c r="H133" s="208"/>
      <c r="I133" s="208"/>
      <c r="J133" s="208"/>
      <c r="K133" s="208"/>
      <c r="L133" s="208"/>
      <c r="M133" s="208"/>
      <c r="N133" s="208"/>
      <c r="O133" s="208"/>
      <c r="P133" s="208"/>
      <c r="Q133" s="208"/>
      <c r="R133" s="208"/>
    </row>
    <row r="134" spans="2:18" ht="16">
      <c r="B134" s="208"/>
      <c r="C134" s="386"/>
      <c r="D134" s="208"/>
      <c r="E134" s="227">
        <f t="shared" si="5"/>
        <v>0</v>
      </c>
      <c r="F134" s="208"/>
      <c r="G134" s="208"/>
      <c r="H134" s="208"/>
      <c r="I134" s="208"/>
      <c r="J134" s="208"/>
      <c r="K134" s="208"/>
      <c r="L134" s="208"/>
      <c r="M134" s="208"/>
      <c r="N134" s="208"/>
      <c r="O134" s="208"/>
      <c r="P134" s="208"/>
      <c r="Q134" s="208"/>
      <c r="R134" s="208"/>
    </row>
    <row r="135" spans="2:18" ht="16">
      <c r="B135" s="208"/>
      <c r="C135" s="386"/>
      <c r="D135" s="208"/>
      <c r="E135" s="227">
        <f t="shared" si="5"/>
        <v>0</v>
      </c>
      <c r="F135" s="208"/>
      <c r="G135" s="208"/>
      <c r="H135" s="208"/>
      <c r="I135" s="208"/>
      <c r="J135" s="208"/>
      <c r="K135" s="208"/>
      <c r="L135" s="208"/>
      <c r="M135" s="208"/>
      <c r="N135" s="208"/>
      <c r="O135" s="208"/>
      <c r="P135" s="208"/>
      <c r="Q135" s="208"/>
      <c r="R135" s="208"/>
    </row>
    <row r="136" spans="2:18" ht="16">
      <c r="B136" s="208"/>
      <c r="C136" s="386"/>
      <c r="D136" s="208"/>
      <c r="E136" s="227">
        <f t="shared" si="5"/>
        <v>0</v>
      </c>
      <c r="F136" s="208"/>
      <c r="G136" s="208"/>
      <c r="H136" s="208"/>
      <c r="I136" s="208"/>
      <c r="J136" s="208"/>
      <c r="K136" s="208"/>
      <c r="L136" s="208"/>
      <c r="M136" s="208"/>
      <c r="N136" s="208"/>
      <c r="O136" s="208"/>
      <c r="P136" s="208"/>
      <c r="Q136" s="208"/>
      <c r="R136" s="208"/>
    </row>
    <row r="137" spans="2:18" ht="16">
      <c r="B137" s="208"/>
      <c r="C137" s="386"/>
      <c r="D137" s="208"/>
      <c r="E137" s="227">
        <f t="shared" si="5"/>
        <v>0</v>
      </c>
      <c r="F137" s="208"/>
      <c r="G137" s="208"/>
      <c r="H137" s="208"/>
      <c r="I137" s="208"/>
      <c r="J137" s="208"/>
      <c r="K137" s="208"/>
      <c r="L137" s="208"/>
      <c r="M137" s="208"/>
      <c r="N137" s="208"/>
      <c r="O137" s="208"/>
      <c r="P137" s="208"/>
      <c r="Q137" s="208"/>
      <c r="R137" s="208"/>
    </row>
    <row r="138" spans="2:18" ht="16">
      <c r="B138" s="208"/>
      <c r="C138" s="386"/>
      <c r="D138" s="208"/>
      <c r="E138" s="227">
        <f t="shared" si="5"/>
        <v>0</v>
      </c>
      <c r="F138" s="208"/>
      <c r="G138" s="208"/>
      <c r="H138" s="208"/>
      <c r="I138" s="208"/>
      <c r="J138" s="208"/>
      <c r="K138" s="208"/>
      <c r="L138" s="208"/>
      <c r="M138" s="208"/>
      <c r="N138" s="208"/>
      <c r="O138" s="208"/>
      <c r="P138" s="208"/>
      <c r="Q138" s="208"/>
      <c r="R138" s="208"/>
    </row>
    <row r="139" spans="2:18" ht="16">
      <c r="B139" s="208"/>
      <c r="C139" s="386"/>
      <c r="D139" s="208"/>
      <c r="E139" s="227">
        <f t="shared" si="5"/>
        <v>0</v>
      </c>
      <c r="F139" s="208"/>
      <c r="G139" s="208"/>
      <c r="H139" s="208"/>
      <c r="I139" s="208"/>
      <c r="J139" s="208"/>
      <c r="K139" s="208"/>
      <c r="L139" s="208"/>
      <c r="M139" s="208"/>
      <c r="N139" s="208"/>
      <c r="O139" s="208"/>
      <c r="P139" s="208"/>
      <c r="Q139" s="208"/>
      <c r="R139" s="208"/>
    </row>
    <row r="140" spans="2:18" ht="16">
      <c r="B140" s="208"/>
      <c r="C140" s="386"/>
      <c r="D140" s="208"/>
      <c r="E140" s="227">
        <f t="shared" si="5"/>
        <v>0</v>
      </c>
      <c r="F140" s="208"/>
      <c r="G140" s="208"/>
      <c r="H140" s="208"/>
      <c r="I140" s="208"/>
      <c r="J140" s="208"/>
      <c r="K140" s="208"/>
      <c r="L140" s="208"/>
      <c r="M140" s="208"/>
      <c r="N140" s="208"/>
      <c r="O140" s="208"/>
      <c r="P140" s="208"/>
      <c r="Q140" s="208"/>
      <c r="R140" s="208"/>
    </row>
    <row r="141" spans="2:18" ht="16">
      <c r="B141" s="208"/>
      <c r="C141" s="386"/>
      <c r="D141" s="208"/>
      <c r="E141" s="227">
        <f t="shared" si="5"/>
        <v>0</v>
      </c>
      <c r="F141" s="208"/>
      <c r="G141" s="208"/>
      <c r="H141" s="208"/>
      <c r="I141" s="208"/>
      <c r="J141" s="208"/>
      <c r="K141" s="208"/>
      <c r="L141" s="208"/>
      <c r="M141" s="208"/>
      <c r="N141" s="208"/>
      <c r="O141" s="208"/>
      <c r="P141" s="208"/>
      <c r="Q141" s="208"/>
      <c r="R141" s="208"/>
    </row>
    <row r="142" spans="2:18" ht="16">
      <c r="B142" s="208"/>
      <c r="C142" s="386"/>
      <c r="D142" s="208"/>
      <c r="E142" s="227">
        <f t="shared" si="5"/>
        <v>0</v>
      </c>
      <c r="F142" s="208"/>
      <c r="G142" s="208"/>
      <c r="H142" s="208"/>
      <c r="I142" s="208"/>
      <c r="J142" s="208"/>
      <c r="K142" s="208"/>
      <c r="L142" s="208"/>
      <c r="M142" s="208"/>
      <c r="N142" s="208"/>
      <c r="O142" s="208"/>
      <c r="P142" s="208"/>
      <c r="Q142" s="208"/>
      <c r="R142" s="208"/>
    </row>
    <row r="143" spans="2:18" ht="16">
      <c r="B143" s="208"/>
      <c r="C143" s="208"/>
      <c r="D143" s="208"/>
      <c r="E143" s="208"/>
      <c r="F143" s="208"/>
      <c r="G143" s="208"/>
      <c r="H143" s="208"/>
      <c r="I143" s="208"/>
      <c r="J143" s="208"/>
      <c r="K143" s="208"/>
      <c r="L143" s="208"/>
      <c r="M143" s="208"/>
      <c r="N143" s="208"/>
      <c r="O143" s="208"/>
      <c r="P143" s="208"/>
      <c r="Q143" s="208"/>
      <c r="R143" s="208"/>
    </row>
    <row r="144" spans="2:18" ht="16">
      <c r="B144" s="211" t="s">
        <v>193</v>
      </c>
      <c r="C144" s="208"/>
      <c r="D144" s="208"/>
      <c r="E144" s="208"/>
      <c r="F144" s="208"/>
      <c r="G144" s="208"/>
      <c r="H144" s="208"/>
      <c r="I144" s="208"/>
      <c r="J144" s="208"/>
      <c r="K144" s="208"/>
      <c r="L144" s="208"/>
      <c r="M144" s="208"/>
      <c r="N144" s="208"/>
      <c r="O144" s="208"/>
      <c r="P144" s="208"/>
      <c r="Q144" s="208"/>
      <c r="R144" s="208"/>
    </row>
    <row r="145" spans="2:18" ht="16">
      <c r="B145" s="208"/>
      <c r="C145" s="208"/>
      <c r="D145" s="208"/>
      <c r="E145" s="212" t="s">
        <v>121</v>
      </c>
      <c r="F145" s="208"/>
      <c r="G145" s="208"/>
      <c r="H145" s="208"/>
      <c r="I145" s="208"/>
      <c r="J145" s="208"/>
      <c r="K145" s="208"/>
      <c r="L145" s="208"/>
      <c r="M145" s="208"/>
      <c r="N145" s="208"/>
      <c r="O145" s="208"/>
      <c r="P145" s="208"/>
      <c r="Q145" s="208"/>
      <c r="R145" s="208"/>
    </row>
    <row r="146" spans="2:18" ht="16">
      <c r="B146" s="208" t="s">
        <v>194</v>
      </c>
      <c r="C146" s="208" t="s">
        <v>195</v>
      </c>
      <c r="D146" s="208"/>
      <c r="E146" s="215">
        <v>175</v>
      </c>
      <c r="F146" s="208"/>
      <c r="G146" s="208"/>
      <c r="H146" s="208"/>
      <c r="I146" s="208"/>
      <c r="J146" s="208"/>
      <c r="K146" s="208"/>
      <c r="L146" s="208"/>
      <c r="M146" s="208"/>
      <c r="N146" s="208"/>
      <c r="O146" s="208"/>
      <c r="P146" s="208"/>
      <c r="Q146" s="208"/>
      <c r="R146" s="208"/>
    </row>
    <row r="147" spans="2:18" ht="16">
      <c r="B147" s="208"/>
      <c r="C147" s="208"/>
      <c r="D147" s="208"/>
      <c r="E147" s="215"/>
      <c r="F147" s="208"/>
      <c r="G147" s="208"/>
      <c r="H147" s="208"/>
      <c r="I147" s="208"/>
      <c r="J147" s="208"/>
      <c r="K147" s="208"/>
      <c r="L147" s="208"/>
      <c r="M147" s="208"/>
      <c r="N147" s="208"/>
      <c r="O147" s="208"/>
      <c r="P147" s="208"/>
      <c r="Q147" s="208"/>
      <c r="R147" s="208"/>
    </row>
    <row r="148" spans="2:18" ht="16">
      <c r="B148" s="208" t="s">
        <v>196</v>
      </c>
      <c r="C148" s="228" t="s">
        <v>198</v>
      </c>
      <c r="D148" s="228"/>
      <c r="E148" s="229">
        <v>40</v>
      </c>
      <c r="F148" s="208"/>
      <c r="G148" s="208"/>
      <c r="H148" s="208"/>
      <c r="I148" s="208"/>
      <c r="J148" s="208"/>
      <c r="K148" s="208"/>
      <c r="L148" s="208"/>
      <c r="M148" s="208"/>
      <c r="N148" s="208"/>
      <c r="O148" s="208"/>
      <c r="P148" s="208"/>
      <c r="Q148" s="208"/>
      <c r="R148" s="208"/>
    </row>
    <row r="149" spans="2:18" ht="16">
      <c r="B149" s="208"/>
      <c r="C149" s="208" t="s">
        <v>199</v>
      </c>
      <c r="D149" s="208"/>
      <c r="E149" s="215">
        <v>25</v>
      </c>
      <c r="F149" s="208"/>
      <c r="G149" s="208"/>
      <c r="H149" s="208"/>
      <c r="I149" s="208"/>
      <c r="J149" s="208"/>
      <c r="K149" s="208"/>
      <c r="L149" s="208"/>
      <c r="M149" s="208"/>
      <c r="N149" s="208"/>
      <c r="O149" s="208"/>
      <c r="P149" s="208"/>
      <c r="Q149" s="208"/>
      <c r="R149" s="208"/>
    </row>
    <row r="150" spans="2:18" ht="16">
      <c r="B150" s="208" t="s">
        <v>197</v>
      </c>
      <c r="C150" s="208"/>
      <c r="D150" s="208"/>
      <c r="E150" s="208"/>
      <c r="F150" s="208"/>
      <c r="G150" s="208"/>
      <c r="H150" s="208"/>
      <c r="I150" s="208"/>
      <c r="J150" s="208"/>
      <c r="K150" s="208"/>
      <c r="L150" s="208"/>
      <c r="M150" s="208"/>
      <c r="N150" s="208"/>
      <c r="O150" s="208"/>
      <c r="P150" s="208"/>
      <c r="Q150" s="208"/>
      <c r="R150" s="208"/>
    </row>
    <row r="151" spans="2:18" ht="16">
      <c r="B151" s="208"/>
      <c r="C151" s="208"/>
      <c r="D151" s="208"/>
      <c r="E151" s="208"/>
      <c r="F151" s="208"/>
      <c r="G151" s="208"/>
      <c r="H151" s="208"/>
      <c r="I151" s="208"/>
      <c r="J151" s="208"/>
      <c r="K151" s="208"/>
      <c r="L151" s="208"/>
      <c r="M151" s="208"/>
      <c r="N151" s="208"/>
      <c r="O151" s="208"/>
      <c r="P151" s="208"/>
      <c r="Q151" s="208"/>
      <c r="R151" s="208"/>
    </row>
    <row r="152" spans="2:18" ht="16">
      <c r="B152" s="208"/>
      <c r="C152" s="208"/>
      <c r="D152" s="208"/>
      <c r="E152" s="208"/>
      <c r="F152" s="208"/>
      <c r="G152" s="208"/>
      <c r="H152" s="208"/>
      <c r="I152" s="208"/>
      <c r="J152" s="208"/>
      <c r="K152" s="208"/>
      <c r="L152" s="208"/>
      <c r="M152" s="208"/>
      <c r="N152" s="208"/>
      <c r="O152" s="208"/>
      <c r="P152" s="208"/>
      <c r="Q152" s="208"/>
      <c r="R152" s="208"/>
    </row>
  </sheetData>
  <protectedRanges>
    <protectedRange sqref="B63:Q67" name="Område3"/>
    <protectedRange sqref="Q18:Q54 F18:F21 H18:H21 I19:J19 N19:O19 J18 J20:J21 O18 B22:O54 O20:O21" name="Område2"/>
    <protectedRange sqref="Q5" name="Område1"/>
    <protectedRange sqref="P18:P54" name="Område2_1"/>
    <protectedRange sqref="G18:G21" name="Område2_3"/>
    <protectedRange sqref="B18:E21" name="Område2_4"/>
    <protectedRange sqref="K18:M21" name="Område2_5"/>
  </protectedRanges>
  <mergeCells count="31">
    <mergeCell ref="B112:E112"/>
    <mergeCell ref="B56:D56"/>
    <mergeCell ref="G11:H11"/>
    <mergeCell ref="G12:H12"/>
    <mergeCell ref="G4:I6"/>
    <mergeCell ref="G13:H13"/>
    <mergeCell ref="G14:H14"/>
    <mergeCell ref="G56:H56"/>
    <mergeCell ref="L4:N6"/>
    <mergeCell ref="B8:E8"/>
    <mergeCell ref="G8:I8"/>
    <mergeCell ref="P8:Q8"/>
    <mergeCell ref="P10:Q10"/>
    <mergeCell ref="G10:H10"/>
    <mergeCell ref="K10:M10"/>
    <mergeCell ref="L56:M56"/>
    <mergeCell ref="P13:Q13"/>
    <mergeCell ref="P14:Q14"/>
    <mergeCell ref="B58:E60"/>
    <mergeCell ref="G58:H58"/>
    <mergeCell ref="L58:M58"/>
    <mergeCell ref="G59:H59"/>
    <mergeCell ref="L59:M59"/>
    <mergeCell ref="G60:H60"/>
    <mergeCell ref="L60:M60"/>
    <mergeCell ref="K12:M12"/>
    <mergeCell ref="K13:M13"/>
    <mergeCell ref="K14:M14"/>
    <mergeCell ref="P11:Q11"/>
    <mergeCell ref="P12:Q12"/>
    <mergeCell ref="K11:M11"/>
  </mergeCells>
  <conditionalFormatting sqref="I19 N19 I22:I54 N22:N54">
    <cfRule type="expression" dxfId="109" priority="51">
      <formula>I19=5</formula>
    </cfRule>
    <cfRule type="expression" dxfId="108" priority="52">
      <formula>I19=4</formula>
    </cfRule>
    <cfRule type="expression" dxfId="107" priority="53">
      <formula>I19=3</formula>
    </cfRule>
    <cfRule type="expression" dxfId="106" priority="54">
      <formula>I19=2</formula>
    </cfRule>
    <cfRule type="expression" dxfId="105" priority="55">
      <formula>I19=1</formula>
    </cfRule>
  </conditionalFormatting>
  <conditionalFormatting sqref="Q18:Q54">
    <cfRule type="expression" dxfId="104" priority="41">
      <formula>AND(Q18&gt;=20,Q18&lt;26)</formula>
    </cfRule>
    <cfRule type="expression" dxfId="103" priority="42">
      <formula>AND(Q18&gt;=15,Q18&lt;20)</formula>
    </cfRule>
    <cfRule type="expression" dxfId="102" priority="43">
      <formula>AND(Q18&gt;=10,Q18&lt;15)</formula>
    </cfRule>
    <cfRule type="expression" dxfId="101" priority="44">
      <formula>AND(Q18&gt;=5,Q18&lt;10)</formula>
    </cfRule>
    <cfRule type="expression" dxfId="100" priority="45">
      <formula>AND(Q18&gt;=1, Q18&lt;5)</formula>
    </cfRule>
  </conditionalFormatting>
  <conditionalFormatting sqref="P18:P54">
    <cfRule type="cellIs" dxfId="99" priority="1" operator="between">
      <formula>20</formula>
      <formula>25</formula>
    </cfRule>
    <cfRule type="cellIs" dxfId="98" priority="2" operator="between">
      <formula>15</formula>
      <formula>16</formula>
    </cfRule>
    <cfRule type="cellIs" dxfId="97" priority="3" operator="between">
      <formula>10</formula>
      <formula>12</formula>
    </cfRule>
    <cfRule type="cellIs" dxfId="96" priority="4" operator="between">
      <formula>5</formula>
      <formula>9</formula>
    </cfRule>
    <cfRule type="cellIs" dxfId="95" priority="5" operator="between">
      <formula>1</formula>
      <formula>4</formula>
    </cfRule>
    <cfRule type="cellIs" dxfId="94" priority="6" operator="equal">
      <formula>4</formula>
    </cfRule>
    <cfRule type="cellIs" dxfId="93" priority="7" operator="equal">
      <formula>3</formula>
    </cfRule>
    <cfRule type="cellIs" dxfId="92" priority="8" operator="equal">
      <formula>2</formula>
    </cfRule>
    <cfRule type="cellIs" dxfId="91" priority="9" operator="equal">
      <formula>5</formula>
    </cfRule>
    <cfRule type="cellIs" dxfId="90" priority="10" operator="equal">
      <formula>1</formula>
    </cfRule>
  </conditionalFormatting>
  <conditionalFormatting sqref="P18:P54">
    <cfRule type="expression" dxfId="89" priority="11">
      <formula>AND(P18&gt;=20,P18&lt;26)</formula>
    </cfRule>
    <cfRule type="expression" dxfId="88" priority="12">
      <formula>AND(P18&gt;=15,P18&lt;20)</formula>
    </cfRule>
    <cfRule type="expression" dxfId="87" priority="13">
      <formula>AND(P18&gt;=10,P18&lt;15)</formula>
    </cfRule>
    <cfRule type="expression" dxfId="86" priority="14">
      <formula>AND(P18&gt;=5,P18&lt;10)</formula>
    </cfRule>
    <cfRule type="expression" dxfId="85" priority="15">
      <formula>AND(P18&gt;=1, P18&lt;5)</formula>
    </cfRule>
  </conditionalFormatting>
  <pageMargins left="0.7" right="0.7" top="0.75" bottom="0.75" header="0.3" footer="0.3"/>
  <pageSetup paperSize="9" scale="4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73D8E-106E-4B52-9FA7-30AE5FF48831}">
  <sheetPr>
    <tabColor rgb="FF92D050"/>
  </sheetPr>
  <dimension ref="B2:W52"/>
  <sheetViews>
    <sheetView showGridLines="0" topLeftCell="B1" zoomScale="97" zoomScaleNormal="97" workbookViewId="0">
      <selection activeCell="I30" sqref="I30"/>
    </sheetView>
  </sheetViews>
  <sheetFormatPr baseColWidth="10" defaultColWidth="8.83203125" defaultRowHeight="17"/>
  <cols>
    <col min="1" max="1" width="5.5" customWidth="1"/>
    <col min="2" max="2" width="29.6640625" style="36" customWidth="1"/>
    <col min="3" max="3" width="30.33203125" style="36" customWidth="1"/>
    <col min="4" max="4" width="6.83203125" style="36" hidden="1" customWidth="1"/>
    <col min="5" max="5" width="22.83203125" style="36" customWidth="1"/>
    <col min="6" max="6" width="16.6640625" style="36" customWidth="1"/>
    <col min="7" max="7" width="2.1640625" style="36" customWidth="1"/>
    <col min="8" max="8" width="21.5" style="36" customWidth="1"/>
    <col min="9" max="9" width="20.6640625" style="36" customWidth="1"/>
    <col min="10" max="10" width="14.6640625" style="36" customWidth="1"/>
    <col min="11" max="11" width="2.1640625" style="36" customWidth="1"/>
    <col min="12" max="12" width="17.83203125" style="36" customWidth="1"/>
    <col min="13" max="13" width="20.83203125" style="36" customWidth="1"/>
    <col min="14" max="14" width="14.6640625" style="36" customWidth="1"/>
    <col min="15" max="15" width="2.6640625" style="36" customWidth="1"/>
    <col min="16" max="16" width="19" style="36" customWidth="1"/>
    <col min="17" max="17" width="38" style="36" customWidth="1"/>
    <col min="18" max="18" width="3.33203125" style="36" customWidth="1"/>
  </cols>
  <sheetData>
    <row r="2" spans="2:23" ht="60" customHeight="1">
      <c r="B2" s="338" t="s">
        <v>96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40"/>
      <c r="N2" s="339"/>
      <c r="O2" s="339"/>
      <c r="P2" s="339"/>
      <c r="Q2" s="341" t="s">
        <v>273</v>
      </c>
      <c r="R2" s="143"/>
      <c r="S2" s="143"/>
      <c r="T2" s="143"/>
      <c r="U2" s="143"/>
      <c r="V2" s="143"/>
      <c r="W2" s="143"/>
    </row>
    <row r="3" spans="2:23" ht="5" customHeight="1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2:23" ht="20" customHeight="1">
      <c r="B4" s="265">
        <f>Forestillingsnummer</f>
        <v>0</v>
      </c>
      <c r="C4" s="266" t="str">
        <f>Forestillingstitel</f>
        <v>Orgia</v>
      </c>
      <c r="D4" s="305"/>
      <c r="E4" s="305"/>
      <c r="F4" s="305"/>
      <c r="G4" s="306"/>
      <c r="H4" s="575" t="s">
        <v>19</v>
      </c>
      <c r="I4" s="575"/>
      <c r="J4" s="575"/>
      <c r="K4" s="278"/>
      <c r="L4" s="576" t="s">
        <v>59</v>
      </c>
      <c r="M4" s="576"/>
      <c r="N4" s="576"/>
      <c r="O4" s="306"/>
      <c r="P4" s="269"/>
      <c r="Q4" s="269"/>
      <c r="S4" s="36"/>
    </row>
    <row r="5" spans="2:23" ht="20" customHeight="1">
      <c r="B5" s="265"/>
      <c r="C5" s="266" t="str">
        <f>KUNSTART</f>
        <v>Opera</v>
      </c>
      <c r="D5" s="305"/>
      <c r="E5" s="305"/>
      <c r="F5" s="305"/>
      <c r="G5" s="306"/>
      <c r="H5" s="575"/>
      <c r="I5" s="575"/>
      <c r="J5" s="575"/>
      <c r="K5" s="278"/>
      <c r="L5" s="576"/>
      <c r="M5" s="576"/>
      <c r="N5" s="576"/>
      <c r="O5" s="306"/>
      <c r="P5" s="269" t="s">
        <v>20</v>
      </c>
      <c r="Q5" s="269"/>
      <c r="S5" s="36"/>
    </row>
    <row r="6" spans="2:23" ht="20" customHeight="1">
      <c r="B6" s="265" t="s">
        <v>68</v>
      </c>
      <c r="C6" s="266" t="str">
        <f>sæson</f>
        <v>2022/23</v>
      </c>
      <c r="D6" s="305"/>
      <c r="E6" s="305"/>
      <c r="F6" s="305"/>
      <c r="G6" s="306"/>
      <c r="H6" s="575"/>
      <c r="I6" s="575"/>
      <c r="J6" s="575"/>
      <c r="K6" s="278"/>
      <c r="L6" s="576"/>
      <c r="M6" s="576"/>
      <c r="N6" s="576"/>
      <c r="O6" s="306"/>
      <c r="P6" s="269" t="s">
        <v>66</v>
      </c>
      <c r="Q6" s="270">
        <f>_kostumier</f>
        <v>0</v>
      </c>
      <c r="S6" s="36"/>
    </row>
    <row r="7" spans="2:23" ht="7" customHeight="1">
      <c r="S7" s="36"/>
    </row>
    <row r="8" spans="2:23" ht="24">
      <c r="B8" s="559" t="s">
        <v>296</v>
      </c>
      <c r="C8" s="559"/>
      <c r="D8" s="559"/>
      <c r="E8" s="559"/>
      <c r="F8" s="559"/>
      <c r="G8" s="290"/>
      <c r="H8" s="560" t="s">
        <v>35</v>
      </c>
      <c r="I8" s="560"/>
      <c r="J8" s="560"/>
      <c r="K8" s="290"/>
      <c r="L8" s="560" t="s">
        <v>13</v>
      </c>
      <c r="M8" s="560"/>
      <c r="N8" s="560"/>
      <c r="O8" s="290"/>
      <c r="P8" s="560" t="s">
        <v>36</v>
      </c>
      <c r="Q8" s="560"/>
      <c r="R8" s="37"/>
      <c r="S8" s="37"/>
    </row>
    <row r="9" spans="2:23" ht="20">
      <c r="B9" s="83"/>
      <c r="C9" s="83"/>
      <c r="D9" s="83"/>
      <c r="E9" s="83"/>
      <c r="F9" s="83"/>
      <c r="G9" s="37"/>
      <c r="H9" s="83"/>
      <c r="I9" s="83"/>
      <c r="J9" s="83"/>
      <c r="K9" s="83"/>
      <c r="L9" s="83"/>
      <c r="M9" s="83"/>
      <c r="N9" s="83"/>
      <c r="O9" s="83"/>
      <c r="P9" s="83"/>
      <c r="Q9" s="83"/>
      <c r="R9" s="37"/>
      <c r="S9" s="37"/>
    </row>
    <row r="10" spans="2:23" ht="20" customHeight="1">
      <c r="B10" s="577" t="s">
        <v>287</v>
      </c>
      <c r="C10" s="577"/>
      <c r="D10" s="85"/>
      <c r="E10" s="85"/>
      <c r="F10" s="85"/>
      <c r="G10" s="39"/>
      <c r="H10" s="563" t="s">
        <v>23</v>
      </c>
      <c r="I10" s="563"/>
      <c r="J10" s="297">
        <v>1</v>
      </c>
      <c r="K10" s="86"/>
      <c r="L10" s="563" t="s">
        <v>288</v>
      </c>
      <c r="M10" s="563"/>
      <c r="N10" s="297">
        <v>1</v>
      </c>
      <c r="O10" s="216"/>
      <c r="P10" s="561" t="s">
        <v>40</v>
      </c>
      <c r="Q10" s="562"/>
      <c r="R10" s="39"/>
      <c r="S10" s="39"/>
    </row>
    <row r="11" spans="2:23" ht="20" customHeight="1">
      <c r="B11" s="577"/>
      <c r="C11" s="577"/>
      <c r="D11" s="85"/>
      <c r="E11" s="85"/>
      <c r="F11" s="85"/>
      <c r="G11" s="39"/>
      <c r="H11" s="563" t="s">
        <v>24</v>
      </c>
      <c r="I11" s="563"/>
      <c r="J11" s="298">
        <v>2</v>
      </c>
      <c r="K11" s="86"/>
      <c r="L11" s="563" t="s">
        <v>289</v>
      </c>
      <c r="M11" s="563"/>
      <c r="N11" s="298">
        <v>2</v>
      </c>
      <c r="O11" s="216"/>
      <c r="P11" s="540" t="s">
        <v>41</v>
      </c>
      <c r="Q11" s="541"/>
      <c r="R11" s="39"/>
      <c r="S11" s="39"/>
    </row>
    <row r="12" spans="2:23" ht="20" customHeight="1">
      <c r="B12" s="580" t="s">
        <v>291</v>
      </c>
      <c r="C12" s="580"/>
      <c r="D12" s="85"/>
      <c r="E12" s="85"/>
      <c r="F12" s="85"/>
      <c r="G12" s="39"/>
      <c r="H12" s="563" t="s">
        <v>25</v>
      </c>
      <c r="I12" s="563"/>
      <c r="J12" s="299">
        <v>3</v>
      </c>
      <c r="K12" s="86"/>
      <c r="L12" s="563" t="s">
        <v>290</v>
      </c>
      <c r="M12" s="563"/>
      <c r="N12" s="299">
        <v>3</v>
      </c>
      <c r="O12" s="216"/>
      <c r="P12" s="542" t="s">
        <v>42</v>
      </c>
      <c r="Q12" s="543"/>
      <c r="R12" s="39"/>
      <c r="S12" s="39"/>
    </row>
    <row r="13" spans="2:23" ht="20" customHeight="1">
      <c r="B13" s="580"/>
      <c r="C13" s="580"/>
      <c r="D13" s="85"/>
      <c r="E13" s="85"/>
      <c r="F13" s="85"/>
      <c r="G13" s="39"/>
      <c r="H13" s="563" t="s">
        <v>26</v>
      </c>
      <c r="I13" s="563"/>
      <c r="J13" s="300">
        <v>4</v>
      </c>
      <c r="K13" s="87"/>
      <c r="L13" s="563" t="s">
        <v>289</v>
      </c>
      <c r="M13" s="563"/>
      <c r="N13" s="300">
        <v>4</v>
      </c>
      <c r="O13" s="222"/>
      <c r="P13" s="546" t="s">
        <v>43</v>
      </c>
      <c r="Q13" s="547"/>
      <c r="R13" s="39"/>
      <c r="S13" s="39"/>
    </row>
    <row r="14" spans="2:23" ht="20" customHeight="1">
      <c r="B14" s="289"/>
      <c r="C14" s="307"/>
      <c r="D14" s="85"/>
      <c r="E14" s="85"/>
      <c r="F14" s="85"/>
      <c r="G14" s="39"/>
      <c r="H14" s="563" t="s">
        <v>51</v>
      </c>
      <c r="I14" s="563"/>
      <c r="J14" s="301">
        <v>5</v>
      </c>
      <c r="K14" s="87"/>
      <c r="L14" s="563" t="s">
        <v>79</v>
      </c>
      <c r="M14" s="563"/>
      <c r="N14" s="301">
        <v>5</v>
      </c>
      <c r="O14" s="222"/>
      <c r="P14" s="548" t="s">
        <v>64</v>
      </c>
      <c r="Q14" s="549"/>
      <c r="R14" s="39"/>
      <c r="S14" s="39"/>
    </row>
    <row r="15" spans="2:23">
      <c r="B15" s="88"/>
      <c r="C15" s="85"/>
      <c r="D15" s="85"/>
      <c r="E15" s="85"/>
      <c r="F15" s="85"/>
      <c r="G15" s="39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39"/>
      <c r="S15" s="39"/>
    </row>
    <row r="16" spans="2:23" ht="35" customHeight="1">
      <c r="B16" s="294" t="s">
        <v>104</v>
      </c>
      <c r="C16" s="294" t="s">
        <v>105</v>
      </c>
      <c r="D16" s="294"/>
      <c r="E16" s="294" t="s">
        <v>117</v>
      </c>
      <c r="F16" s="295" t="s">
        <v>118</v>
      </c>
      <c r="G16" s="296"/>
      <c r="H16" s="293" t="s">
        <v>35</v>
      </c>
      <c r="I16" s="294" t="s">
        <v>83</v>
      </c>
      <c r="J16" s="294" t="s">
        <v>85</v>
      </c>
      <c r="K16" s="296"/>
      <c r="L16" s="293" t="s">
        <v>13</v>
      </c>
      <c r="M16" s="294" t="s">
        <v>83</v>
      </c>
      <c r="N16" s="294" t="s">
        <v>85</v>
      </c>
      <c r="O16" s="288"/>
      <c r="P16" s="574" t="s">
        <v>83</v>
      </c>
      <c r="Q16" s="574"/>
      <c r="R16" s="40"/>
      <c r="S16" s="40"/>
    </row>
    <row r="17" spans="2:19">
      <c r="J17" s="40"/>
      <c r="K17" s="40"/>
      <c r="S17" s="36"/>
    </row>
    <row r="18" spans="2:19" ht="20" customHeight="1">
      <c r="B18" s="515" t="s">
        <v>107</v>
      </c>
      <c r="C18" s="66" t="s">
        <v>112</v>
      </c>
      <c r="D18" s="67">
        <v>5</v>
      </c>
      <c r="E18" s="402"/>
      <c r="F18" s="142">
        <f>E18*D18</f>
        <v>0</v>
      </c>
      <c r="G18" s="42"/>
      <c r="H18" s="395"/>
      <c r="I18" s="395"/>
      <c r="J18" s="400" t="str">
        <f>IF(F18&gt;0,$J$10,"")</f>
        <v/>
      </c>
      <c r="K18" s="333"/>
      <c r="L18" s="395"/>
      <c r="M18" s="395"/>
      <c r="N18" s="400"/>
      <c r="O18" s="333"/>
      <c r="P18" s="403"/>
      <c r="Q18" s="404"/>
      <c r="S18" s="36"/>
    </row>
    <row r="19" spans="2:19" ht="20" customHeight="1">
      <c r="B19" s="516"/>
      <c r="C19" s="65" t="s">
        <v>113</v>
      </c>
      <c r="D19" s="70">
        <v>5</v>
      </c>
      <c r="E19" s="402"/>
      <c r="F19" s="142">
        <f>E19*D19</f>
        <v>0</v>
      </c>
      <c r="G19" s="42"/>
      <c r="H19" s="395"/>
      <c r="I19" s="395"/>
      <c r="J19" s="400" t="str">
        <f>IF(F19&gt;0,$J$11,"")</f>
        <v/>
      </c>
      <c r="K19" s="333"/>
      <c r="L19" s="395"/>
      <c r="M19" s="395"/>
      <c r="N19" s="400"/>
      <c r="O19" s="333"/>
      <c r="P19" s="403"/>
      <c r="Q19" s="404"/>
      <c r="S19" s="36"/>
    </row>
    <row r="20" spans="2:19" ht="20" customHeight="1">
      <c r="B20" s="516"/>
      <c r="C20" s="66" t="s">
        <v>114</v>
      </c>
      <c r="D20" s="67">
        <v>5</v>
      </c>
      <c r="E20" s="402"/>
      <c r="F20" s="142">
        <f t="shared" ref="F20:F42" si="0">E20*D20</f>
        <v>0</v>
      </c>
      <c r="G20" s="42"/>
      <c r="H20" s="395"/>
      <c r="I20" s="395"/>
      <c r="J20" s="400" t="str">
        <f>IF(F20&gt;0,$J$12,"")</f>
        <v/>
      </c>
      <c r="K20" s="333"/>
      <c r="L20" s="395"/>
      <c r="M20" s="395"/>
      <c r="N20" s="400"/>
      <c r="O20" s="333"/>
      <c r="P20" s="403"/>
      <c r="Q20" s="404"/>
      <c r="S20" s="36"/>
    </row>
    <row r="21" spans="2:19" ht="20" customHeight="1">
      <c r="B21" s="516"/>
      <c r="C21" s="65" t="s">
        <v>115</v>
      </c>
      <c r="D21" s="70">
        <v>5</v>
      </c>
      <c r="E21" s="402"/>
      <c r="F21" s="142">
        <f t="shared" si="0"/>
        <v>0</v>
      </c>
      <c r="G21" s="42"/>
      <c r="H21" s="395"/>
      <c r="I21" s="395"/>
      <c r="J21" s="400" t="str">
        <f>IF(F21&gt;0,$J$13,"")</f>
        <v/>
      </c>
      <c r="K21" s="333"/>
      <c r="L21" s="395"/>
      <c r="M21" s="395"/>
      <c r="N21" s="400"/>
      <c r="O21" s="333"/>
      <c r="P21" s="403"/>
      <c r="Q21" s="404"/>
      <c r="S21" s="36"/>
    </row>
    <row r="22" spans="2:19" ht="20" customHeight="1">
      <c r="B22" s="517"/>
      <c r="C22" s="77" t="s">
        <v>116</v>
      </c>
      <c r="D22" s="78">
        <v>5</v>
      </c>
      <c r="E22" s="402"/>
      <c r="F22" s="142">
        <f t="shared" si="0"/>
        <v>0</v>
      </c>
      <c r="G22" s="42"/>
      <c r="H22" s="395"/>
      <c r="I22" s="395"/>
      <c r="J22" s="400" t="str">
        <f>IF(F22&gt;0,$J$14,"")</f>
        <v/>
      </c>
      <c r="K22" s="333"/>
      <c r="L22" s="395"/>
      <c r="M22" s="395"/>
      <c r="N22" s="400"/>
      <c r="O22" s="333"/>
      <c r="P22" s="403"/>
      <c r="Q22" s="404"/>
      <c r="S22" s="36"/>
    </row>
    <row r="23" spans="2:19" ht="20" customHeight="1">
      <c r="B23" s="518" t="s">
        <v>108</v>
      </c>
      <c r="C23" s="80" t="s">
        <v>112</v>
      </c>
      <c r="D23" s="81">
        <v>4</v>
      </c>
      <c r="E23" s="402"/>
      <c r="F23" s="142">
        <f t="shared" si="0"/>
        <v>0</v>
      </c>
      <c r="G23" s="42"/>
      <c r="H23" s="395"/>
      <c r="I23" s="395"/>
      <c r="J23" s="400" t="str">
        <f>IF(F23&gt;0,$J$10,"")</f>
        <v/>
      </c>
      <c r="K23" s="333"/>
      <c r="L23" s="395"/>
      <c r="M23" s="395"/>
      <c r="N23" s="400"/>
      <c r="O23" s="333"/>
      <c r="P23" s="403"/>
      <c r="Q23" s="404"/>
      <c r="S23" s="36"/>
    </row>
    <row r="24" spans="2:19" ht="20" customHeight="1">
      <c r="B24" s="519"/>
      <c r="C24" s="66" t="s">
        <v>113</v>
      </c>
      <c r="D24" s="67">
        <v>4</v>
      </c>
      <c r="E24" s="402"/>
      <c r="F24" s="142">
        <f t="shared" si="0"/>
        <v>0</v>
      </c>
      <c r="G24" s="42"/>
      <c r="H24" s="401"/>
      <c r="I24" s="395"/>
      <c r="J24" s="400" t="str">
        <f>IF(F24&gt;0,$J$11,"")</f>
        <v/>
      </c>
      <c r="K24" s="333"/>
      <c r="L24" s="395"/>
      <c r="M24" s="401"/>
      <c r="N24" s="400"/>
      <c r="O24" s="333"/>
      <c r="P24" s="403"/>
      <c r="Q24" s="404"/>
      <c r="S24" s="36"/>
    </row>
    <row r="25" spans="2:19" ht="20" customHeight="1">
      <c r="B25" s="519"/>
      <c r="C25" s="65" t="s">
        <v>114</v>
      </c>
      <c r="D25" s="70">
        <v>4</v>
      </c>
      <c r="E25" s="402"/>
      <c r="F25" s="142">
        <f t="shared" si="0"/>
        <v>0</v>
      </c>
      <c r="G25" s="42"/>
      <c r="H25" s="395"/>
      <c r="I25" s="395"/>
      <c r="J25" s="400" t="str">
        <f>IF(F25&gt;0,$J$12,"")</f>
        <v/>
      </c>
      <c r="K25" s="333"/>
      <c r="L25" s="395"/>
      <c r="M25" s="401"/>
      <c r="N25" s="400"/>
      <c r="O25" s="333"/>
      <c r="P25" s="403"/>
      <c r="Q25" s="404"/>
      <c r="S25" s="36"/>
    </row>
    <row r="26" spans="2:19" ht="20" customHeight="1">
      <c r="B26" s="519"/>
      <c r="C26" s="66" t="s">
        <v>115</v>
      </c>
      <c r="D26" s="67">
        <v>4</v>
      </c>
      <c r="E26" s="402"/>
      <c r="F26" s="142">
        <f t="shared" si="0"/>
        <v>0</v>
      </c>
      <c r="G26" s="42"/>
      <c r="H26" s="395"/>
      <c r="I26" s="395"/>
      <c r="J26" s="400" t="str">
        <f>IF(F26&gt;0,$J$13,"")</f>
        <v/>
      </c>
      <c r="K26" s="333"/>
      <c r="L26" s="395"/>
      <c r="M26" s="395"/>
      <c r="N26" s="400"/>
      <c r="O26" s="333"/>
      <c r="P26" s="403"/>
      <c r="Q26" s="404"/>
      <c r="S26" s="36"/>
    </row>
    <row r="27" spans="2:19" ht="20" customHeight="1">
      <c r="B27" s="520"/>
      <c r="C27" s="73" t="s">
        <v>116</v>
      </c>
      <c r="D27" s="74">
        <v>4</v>
      </c>
      <c r="E27" s="402"/>
      <c r="F27" s="142">
        <f t="shared" si="0"/>
        <v>0</v>
      </c>
      <c r="G27" s="42"/>
      <c r="H27" s="395"/>
      <c r="I27" s="395"/>
      <c r="J27" s="400" t="str">
        <f>IF(F27&gt;0,$J$14,"")</f>
        <v/>
      </c>
      <c r="K27" s="333"/>
      <c r="L27" s="395"/>
      <c r="M27" s="395"/>
      <c r="N27" s="400"/>
      <c r="O27" s="333"/>
      <c r="P27" s="403"/>
      <c r="Q27" s="404"/>
      <c r="S27" s="36"/>
    </row>
    <row r="28" spans="2:19" ht="20" customHeight="1">
      <c r="B28" s="515" t="s">
        <v>109</v>
      </c>
      <c r="C28" s="66" t="s">
        <v>112</v>
      </c>
      <c r="D28" s="67">
        <v>2</v>
      </c>
      <c r="E28" s="402">
        <v>2</v>
      </c>
      <c r="F28" s="142">
        <f t="shared" si="0"/>
        <v>4</v>
      </c>
      <c r="G28" s="42"/>
      <c r="H28" s="395" t="s">
        <v>229</v>
      </c>
      <c r="I28" s="395"/>
      <c r="J28" s="400">
        <f>IF(F28&gt;0,$J$10,"")</f>
        <v>1</v>
      </c>
      <c r="K28" s="333"/>
      <c r="L28" s="395" t="s">
        <v>229</v>
      </c>
      <c r="M28" s="395"/>
      <c r="N28" s="297">
        <v>1</v>
      </c>
      <c r="O28" s="333"/>
      <c r="P28" s="403"/>
      <c r="Q28" s="404"/>
      <c r="S28" s="36"/>
    </row>
    <row r="29" spans="2:19" ht="20" customHeight="1">
      <c r="B29" s="516"/>
      <c r="C29" s="65" t="s">
        <v>113</v>
      </c>
      <c r="D29" s="70">
        <v>2</v>
      </c>
      <c r="E29" s="402"/>
      <c r="F29" s="142">
        <f t="shared" si="0"/>
        <v>0</v>
      </c>
      <c r="G29" s="42"/>
      <c r="H29" s="395"/>
      <c r="I29" s="395"/>
      <c r="J29" s="400" t="str">
        <f>IF(F29&gt;0,$J$11,"")</f>
        <v/>
      </c>
      <c r="K29" s="333"/>
      <c r="L29" s="395"/>
      <c r="M29" s="395"/>
      <c r="N29" s="400"/>
      <c r="O29" s="333"/>
      <c r="P29" s="403"/>
      <c r="Q29" s="404"/>
      <c r="S29" s="36"/>
    </row>
    <row r="30" spans="2:19" ht="20" customHeight="1">
      <c r="B30" s="516"/>
      <c r="C30" s="66" t="s">
        <v>114</v>
      </c>
      <c r="D30" s="67">
        <v>2</v>
      </c>
      <c r="E30" s="402"/>
      <c r="F30" s="142">
        <f t="shared" si="0"/>
        <v>0</v>
      </c>
      <c r="G30" s="42"/>
      <c r="H30" s="395"/>
      <c r="I30" s="395"/>
      <c r="J30" s="400" t="str">
        <f>IF(F30&gt;0,$J$11,"")</f>
        <v/>
      </c>
      <c r="K30" s="333"/>
      <c r="L30" s="395"/>
      <c r="M30" s="395"/>
      <c r="N30" s="400"/>
      <c r="O30" s="333"/>
      <c r="P30" s="403"/>
      <c r="Q30" s="404"/>
      <c r="S30" s="36"/>
    </row>
    <row r="31" spans="2:19" ht="20" customHeight="1">
      <c r="B31" s="516"/>
      <c r="C31" s="65" t="s">
        <v>115</v>
      </c>
      <c r="D31" s="70">
        <v>2</v>
      </c>
      <c r="E31" s="402">
        <v>2</v>
      </c>
      <c r="F31" s="142">
        <f t="shared" si="0"/>
        <v>4</v>
      </c>
      <c r="G31" s="42"/>
      <c r="H31" s="397" t="s">
        <v>230</v>
      </c>
      <c r="I31" s="395"/>
      <c r="J31" s="300">
        <v>4</v>
      </c>
      <c r="K31" s="333"/>
      <c r="L31" s="395" t="s">
        <v>229</v>
      </c>
      <c r="M31" s="395"/>
      <c r="N31" s="297">
        <v>1</v>
      </c>
      <c r="O31" s="333"/>
      <c r="P31" s="403"/>
      <c r="Q31" s="404"/>
      <c r="S31" s="36"/>
    </row>
    <row r="32" spans="2:19" ht="20" customHeight="1">
      <c r="B32" s="517"/>
      <c r="C32" s="77" t="s">
        <v>116</v>
      </c>
      <c r="D32" s="78">
        <v>2</v>
      </c>
      <c r="E32" s="402"/>
      <c r="F32" s="142">
        <f t="shared" si="0"/>
        <v>0</v>
      </c>
      <c r="G32" s="42"/>
      <c r="H32" s="395"/>
      <c r="I32" s="395"/>
      <c r="J32" s="400" t="str">
        <f>IF(F32&gt;0,$J$14,"")</f>
        <v/>
      </c>
      <c r="K32" s="333"/>
      <c r="L32" s="395"/>
      <c r="M32" s="395"/>
      <c r="N32" s="400"/>
      <c r="O32" s="333"/>
      <c r="P32" s="403"/>
      <c r="Q32" s="404"/>
      <c r="S32" s="36"/>
    </row>
    <row r="33" spans="2:19" ht="20" customHeight="1">
      <c r="B33" s="518" t="s">
        <v>110</v>
      </c>
      <c r="C33" s="80" t="s">
        <v>112</v>
      </c>
      <c r="D33" s="81">
        <v>0.5</v>
      </c>
      <c r="E33" s="402">
        <v>9</v>
      </c>
      <c r="F33" s="142">
        <f t="shared" si="0"/>
        <v>4.5</v>
      </c>
      <c r="G33" s="42"/>
      <c r="H33" s="395" t="s">
        <v>229</v>
      </c>
      <c r="I33" s="395"/>
      <c r="J33" s="400">
        <f>IF(F33&gt;0,$J$10,"")</f>
        <v>1</v>
      </c>
      <c r="K33" s="333"/>
      <c r="L33" s="395" t="s">
        <v>229</v>
      </c>
      <c r="M33" s="395"/>
      <c r="N33" s="297">
        <v>1</v>
      </c>
      <c r="O33" s="333"/>
      <c r="P33" s="403"/>
      <c r="Q33" s="404"/>
      <c r="S33" s="36"/>
    </row>
    <row r="34" spans="2:19" ht="20" customHeight="1">
      <c r="B34" s="519"/>
      <c r="C34" s="66" t="s">
        <v>113</v>
      </c>
      <c r="D34" s="67">
        <v>0.5</v>
      </c>
      <c r="E34" s="402"/>
      <c r="F34" s="142">
        <f t="shared" si="0"/>
        <v>0</v>
      </c>
      <c r="G34" s="42"/>
      <c r="H34" s="395"/>
      <c r="I34" s="395"/>
      <c r="J34" s="400" t="str">
        <f>IF(F34&gt;0,$J$11,"")</f>
        <v/>
      </c>
      <c r="K34" s="333"/>
      <c r="L34" s="395"/>
      <c r="M34" s="395"/>
      <c r="N34" s="400"/>
      <c r="O34" s="333"/>
      <c r="P34" s="403"/>
      <c r="Q34" s="404"/>
      <c r="S34" s="36"/>
    </row>
    <row r="35" spans="2:19" ht="20" customHeight="1">
      <c r="B35" s="519"/>
      <c r="C35" s="65" t="s">
        <v>114</v>
      </c>
      <c r="D35" s="70">
        <v>0.5</v>
      </c>
      <c r="E35" s="402"/>
      <c r="F35" s="142">
        <f t="shared" si="0"/>
        <v>0</v>
      </c>
      <c r="G35" s="42"/>
      <c r="H35" s="395"/>
      <c r="I35" s="395"/>
      <c r="J35" s="400" t="str">
        <f>IF(F35&gt;0,$J$12,"")</f>
        <v/>
      </c>
      <c r="K35" s="333"/>
      <c r="L35" s="395"/>
      <c r="M35" s="395"/>
      <c r="N35" s="400"/>
      <c r="O35" s="333"/>
      <c r="P35" s="403"/>
      <c r="Q35" s="404"/>
      <c r="S35" s="36"/>
    </row>
    <row r="36" spans="2:19" ht="20" customHeight="1">
      <c r="B36" s="519"/>
      <c r="C36" s="66" t="s">
        <v>115</v>
      </c>
      <c r="D36" s="67">
        <v>0.5</v>
      </c>
      <c r="E36" s="402"/>
      <c r="F36" s="142">
        <f t="shared" si="0"/>
        <v>0</v>
      </c>
      <c r="G36" s="42"/>
      <c r="H36" s="395"/>
      <c r="I36" s="395"/>
      <c r="J36" s="400" t="str">
        <f>IF(F36&gt;0,$J$13,"")</f>
        <v/>
      </c>
      <c r="K36" s="333"/>
      <c r="L36" s="395"/>
      <c r="M36" s="395"/>
      <c r="N36" s="400"/>
      <c r="O36" s="333"/>
      <c r="P36" s="403"/>
      <c r="Q36" s="404"/>
      <c r="S36" s="36"/>
    </row>
    <row r="37" spans="2:19" ht="20" customHeight="1">
      <c r="B37" s="520"/>
      <c r="C37" s="73" t="s">
        <v>116</v>
      </c>
      <c r="D37" s="74">
        <v>0.5</v>
      </c>
      <c r="E37" s="402"/>
      <c r="F37" s="142">
        <f t="shared" si="0"/>
        <v>0</v>
      </c>
      <c r="G37" s="42"/>
      <c r="H37" s="395"/>
      <c r="I37" s="395"/>
      <c r="J37" s="400" t="str">
        <f>IF(F37&gt;0,$J$14,"")</f>
        <v/>
      </c>
      <c r="K37" s="333"/>
      <c r="L37" s="395"/>
      <c r="M37" s="395"/>
      <c r="N37" s="400"/>
      <c r="O37" s="333"/>
      <c r="P37" s="403"/>
      <c r="Q37" s="404"/>
      <c r="S37" s="36"/>
    </row>
    <row r="38" spans="2:19" ht="20" customHeight="1">
      <c r="B38" s="515" t="s">
        <v>111</v>
      </c>
      <c r="C38" s="66" t="s">
        <v>112</v>
      </c>
      <c r="D38" s="67">
        <v>0.5</v>
      </c>
      <c r="E38" s="402">
        <v>3</v>
      </c>
      <c r="F38" s="142">
        <f t="shared" si="0"/>
        <v>1.5</v>
      </c>
      <c r="G38" s="42"/>
      <c r="H38" s="395" t="s">
        <v>229</v>
      </c>
      <c r="I38" s="395"/>
      <c r="J38" s="400">
        <f>IF(F38&gt;0,$J$10,"")</f>
        <v>1</v>
      </c>
      <c r="K38" s="333"/>
      <c r="L38" s="395" t="s">
        <v>229</v>
      </c>
      <c r="M38" s="395"/>
      <c r="N38" s="297">
        <v>1</v>
      </c>
      <c r="O38" s="333"/>
      <c r="P38" s="403"/>
      <c r="Q38" s="404"/>
      <c r="S38" s="36"/>
    </row>
    <row r="39" spans="2:19" ht="20" customHeight="1">
      <c r="B39" s="516"/>
      <c r="C39" s="65" t="s">
        <v>113</v>
      </c>
      <c r="D39" s="70">
        <v>0.5</v>
      </c>
      <c r="E39" s="402"/>
      <c r="F39" s="142">
        <f t="shared" si="0"/>
        <v>0</v>
      </c>
      <c r="G39" s="42"/>
      <c r="H39" s="395"/>
      <c r="I39" s="395"/>
      <c r="J39" s="400" t="str">
        <f>IF(F39&gt;0,$J$11,"")</f>
        <v/>
      </c>
      <c r="K39" s="333"/>
      <c r="L39" s="395"/>
      <c r="M39" s="395"/>
      <c r="N39" s="400"/>
      <c r="O39" s="333"/>
      <c r="P39" s="403"/>
      <c r="Q39" s="404"/>
      <c r="S39" s="36"/>
    </row>
    <row r="40" spans="2:19" ht="20" customHeight="1">
      <c r="B40" s="516"/>
      <c r="C40" s="66" t="s">
        <v>114</v>
      </c>
      <c r="D40" s="67">
        <v>0.5</v>
      </c>
      <c r="E40" s="402"/>
      <c r="F40" s="142">
        <f t="shared" si="0"/>
        <v>0</v>
      </c>
      <c r="G40" s="42"/>
      <c r="H40" s="395"/>
      <c r="I40" s="395"/>
      <c r="J40" s="400" t="str">
        <f>IF(F40&gt;0,$J$12,"")</f>
        <v/>
      </c>
      <c r="K40" s="333"/>
      <c r="L40" s="395"/>
      <c r="M40" s="395"/>
      <c r="N40" s="400"/>
      <c r="O40" s="333"/>
      <c r="P40" s="403"/>
      <c r="Q40" s="404"/>
      <c r="S40" s="36"/>
    </row>
    <row r="41" spans="2:19" ht="20" customHeight="1">
      <c r="B41" s="516"/>
      <c r="C41" s="65" t="s">
        <v>115</v>
      </c>
      <c r="D41" s="70">
        <v>0.5</v>
      </c>
      <c r="E41" s="402"/>
      <c r="F41" s="142">
        <f t="shared" si="0"/>
        <v>0</v>
      </c>
      <c r="G41" s="42"/>
      <c r="H41" s="395"/>
      <c r="I41" s="395"/>
      <c r="J41" s="400" t="str">
        <f>IF(F41&gt;0,$J$13,"")</f>
        <v/>
      </c>
      <c r="K41" s="333"/>
      <c r="L41" s="395"/>
      <c r="M41" s="395"/>
      <c r="N41" s="400"/>
      <c r="O41" s="333"/>
      <c r="P41" s="403"/>
      <c r="Q41" s="404"/>
      <c r="S41" s="36"/>
    </row>
    <row r="42" spans="2:19" ht="20" customHeight="1">
      <c r="B42" s="517"/>
      <c r="C42" s="77" t="s">
        <v>116</v>
      </c>
      <c r="D42" s="78">
        <v>0.5</v>
      </c>
      <c r="E42" s="402"/>
      <c r="F42" s="142">
        <f t="shared" si="0"/>
        <v>0</v>
      </c>
      <c r="G42" s="42"/>
      <c r="H42" s="395"/>
      <c r="I42" s="395"/>
      <c r="J42" s="400" t="str">
        <f t="shared" ref="J42" si="1">IF(F42&gt;0,$J$14,"")</f>
        <v/>
      </c>
      <c r="K42" s="333"/>
      <c r="L42" s="395"/>
      <c r="M42" s="395"/>
      <c r="N42" s="400"/>
      <c r="O42" s="333"/>
      <c r="P42" s="403"/>
      <c r="Q42" s="404"/>
      <c r="S42" s="36"/>
    </row>
    <row r="43" spans="2:19" ht="5" customHeight="1">
      <c r="C43" s="42"/>
      <c r="D43" s="42"/>
      <c r="E43" s="36">
        <v>1</v>
      </c>
      <c r="F43"/>
      <c r="G43"/>
      <c r="H43" s="53"/>
      <c r="I43" s="53"/>
      <c r="J43" s="54"/>
      <c r="N43" s="40"/>
      <c r="S43" s="36"/>
    </row>
    <row r="44" spans="2:19" ht="63" customHeight="1">
      <c r="B44" s="578" t="s">
        <v>37</v>
      </c>
      <c r="C44" s="564"/>
      <c r="D44" s="564"/>
      <c r="E44" s="579"/>
      <c r="F44" s="304">
        <f>SUM(F18:F42)</f>
        <v>14</v>
      </c>
      <c r="G44" s="302"/>
      <c r="H44" s="565" t="s">
        <v>38</v>
      </c>
      <c r="I44" s="565"/>
      <c r="J44" s="406">
        <f>IFERROR(SUMIF(J18:J42,"&lt;4",$F18:$F42)/$F44,"n/a")</f>
        <v>0.7142857142857143</v>
      </c>
      <c r="K44" s="302"/>
      <c r="L44" s="544" t="s">
        <v>39</v>
      </c>
      <c r="M44" s="545"/>
      <c r="N44" s="406">
        <f>IFERROR(SUMIF(N18:N42,"&lt;4",$F18:$F42)/$F44,"n/a")</f>
        <v>1</v>
      </c>
      <c r="O44" s="89"/>
      <c r="P44" s="90"/>
      <c r="Q44" s="91"/>
      <c r="R44" s="43"/>
      <c r="S44" s="43"/>
    </row>
    <row r="45" spans="2:19" ht="5" customHeight="1">
      <c r="B45" s="92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4"/>
      <c r="Q45" s="95"/>
      <c r="R45" s="46"/>
      <c r="S45" s="46"/>
    </row>
    <row r="46" spans="2:19" ht="15.75" customHeight="1">
      <c r="B46" s="566" t="s">
        <v>89</v>
      </c>
      <c r="C46" s="567"/>
      <c r="D46" s="567"/>
      <c r="E46" s="567"/>
      <c r="F46" s="568"/>
      <c r="G46" s="208"/>
      <c r="H46" s="435" t="s">
        <v>45</v>
      </c>
      <c r="I46" s="436"/>
      <c r="J46" s="311">
        <v>0.5</v>
      </c>
      <c r="K46" s="228"/>
      <c r="L46" s="437" t="s">
        <v>45</v>
      </c>
      <c r="M46" s="437"/>
      <c r="N46" s="311">
        <v>0.65</v>
      </c>
      <c r="O46" s="82"/>
      <c r="P46" s="96"/>
      <c r="Q46" s="97"/>
      <c r="S46" s="36"/>
    </row>
    <row r="47" spans="2:19" ht="15.75" customHeight="1">
      <c r="B47" s="569"/>
      <c r="C47" s="554"/>
      <c r="D47" s="554"/>
      <c r="E47" s="554"/>
      <c r="F47" s="570"/>
      <c r="G47" s="208"/>
      <c r="H47" s="437" t="s">
        <v>47</v>
      </c>
      <c r="I47" s="437"/>
      <c r="J47" s="311">
        <v>0.75</v>
      </c>
      <c r="K47" s="208"/>
      <c r="L47" s="437" t="s">
        <v>47</v>
      </c>
      <c r="M47" s="437"/>
      <c r="N47" s="311">
        <v>0.8</v>
      </c>
      <c r="O47" s="82"/>
      <c r="P47" s="96"/>
      <c r="Q47" s="97"/>
      <c r="S47" s="36"/>
    </row>
    <row r="48" spans="2:19" ht="15.75" customHeight="1">
      <c r="B48" s="571"/>
      <c r="C48" s="572"/>
      <c r="D48" s="572"/>
      <c r="E48" s="572"/>
      <c r="F48" s="573"/>
      <c r="G48" s="208"/>
      <c r="H48" s="437" t="s">
        <v>46</v>
      </c>
      <c r="I48" s="437"/>
      <c r="J48" s="311">
        <v>1</v>
      </c>
      <c r="K48" s="208"/>
      <c r="L48" s="437" t="s">
        <v>46</v>
      </c>
      <c r="M48" s="437"/>
      <c r="N48" s="311">
        <v>1</v>
      </c>
      <c r="O48" s="82"/>
      <c r="P48" s="98"/>
      <c r="Q48" s="99"/>
      <c r="S48" s="36"/>
    </row>
    <row r="49" spans="2:19" ht="5" customHeight="1">
      <c r="B49" s="100"/>
      <c r="C49" s="322"/>
      <c r="D49" s="322"/>
      <c r="E49" s="322"/>
      <c r="F49" s="32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S49" s="36"/>
    </row>
    <row r="50" spans="2:19" ht="19">
      <c r="B50" s="324" t="s">
        <v>279</v>
      </c>
      <c r="C50" s="322"/>
      <c r="D50" s="322"/>
      <c r="E50" s="322"/>
      <c r="F50" s="32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</row>
    <row r="51" spans="2:19" ht="19">
      <c r="B51" s="324"/>
      <c r="C51" s="322"/>
      <c r="D51" s="322"/>
      <c r="E51" s="322"/>
      <c r="F51" s="32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</row>
    <row r="52" spans="2:19" ht="19">
      <c r="B52" s="374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</row>
  </sheetData>
  <protectedRanges>
    <protectedRange sqref="L39:Q42 L18:Q27 N29:Q29 O28:Q28 N34:Q37 O33:Q33 O38:Q38 O30:Q31 N32:Q32 N30 M28:M38" name="Område4"/>
    <protectedRange sqref="H18:I27 H39:I43 I28:I38" name="Område3"/>
    <protectedRange sqref="Q5" name="Område1"/>
    <protectedRange sqref="E18:E42" name="Område2_1"/>
    <protectedRange sqref="L28:L38" name="Område4_1"/>
    <protectedRange sqref="H28:H38" name="Område3_2"/>
  </protectedRanges>
  <mergeCells count="39">
    <mergeCell ref="B10:C11"/>
    <mergeCell ref="B44:E44"/>
    <mergeCell ref="B18:B22"/>
    <mergeCell ref="B23:B27"/>
    <mergeCell ref="B28:B32"/>
    <mergeCell ref="B33:B37"/>
    <mergeCell ref="B38:B42"/>
    <mergeCell ref="B12:C13"/>
    <mergeCell ref="H4:J6"/>
    <mergeCell ref="L4:N6"/>
    <mergeCell ref="B8:F8"/>
    <mergeCell ref="H8:J8"/>
    <mergeCell ref="P8:Q8"/>
    <mergeCell ref="L8:N8"/>
    <mergeCell ref="H11:I11"/>
    <mergeCell ref="L11:M11"/>
    <mergeCell ref="P11:Q11"/>
    <mergeCell ref="H10:I10"/>
    <mergeCell ref="L10:M10"/>
    <mergeCell ref="P10:Q10"/>
    <mergeCell ref="H12:I12"/>
    <mergeCell ref="L12:M12"/>
    <mergeCell ref="P12:Q12"/>
    <mergeCell ref="H13:I13"/>
    <mergeCell ref="L13:M13"/>
    <mergeCell ref="P13:Q13"/>
    <mergeCell ref="H14:I14"/>
    <mergeCell ref="L14:M14"/>
    <mergeCell ref="P14:Q14"/>
    <mergeCell ref="H44:I44"/>
    <mergeCell ref="L44:M44"/>
    <mergeCell ref="P16:Q16"/>
    <mergeCell ref="B46:F48"/>
    <mergeCell ref="H46:I46"/>
    <mergeCell ref="L46:M46"/>
    <mergeCell ref="H47:I47"/>
    <mergeCell ref="L47:M47"/>
    <mergeCell ref="H48:I48"/>
    <mergeCell ref="L48:M48"/>
  </mergeCells>
  <conditionalFormatting sqref="N18:N27 N34:N37 N39:N42 J18:J30 N29:N32 J32:J42">
    <cfRule type="expression" dxfId="84" priority="11">
      <formula>J18=5</formula>
    </cfRule>
    <cfRule type="expression" dxfId="83" priority="12">
      <formula>J18=4</formula>
    </cfRule>
    <cfRule type="expression" dxfId="82" priority="13">
      <formula>J18=3</formula>
    </cfRule>
    <cfRule type="expression" dxfId="81" priority="14">
      <formula>J18=2</formula>
    </cfRule>
    <cfRule type="expression" dxfId="80" priority="15">
      <formula>J18=1</formula>
    </cfRule>
  </conditionalFormatting>
  <conditionalFormatting sqref="P18:P42">
    <cfRule type="expression" dxfId="79" priority="1">
      <formula>AND(P18&gt;=20,P18&lt;26)</formula>
    </cfRule>
    <cfRule type="expression" dxfId="78" priority="2">
      <formula>AND(P18&gt;=15,P18&lt;20)</formula>
    </cfRule>
    <cfRule type="expression" dxfId="77" priority="3">
      <formula>AND(P18&gt;=10,P18&lt;15)</formula>
    </cfRule>
    <cfRule type="expression" dxfId="76" priority="4">
      <formula>AND(P18&gt;=5,P18&lt;10)</formula>
    </cfRule>
    <cfRule type="expression" dxfId="75" priority="5">
      <formula>AND(P18&gt;=1, P18&lt;5)</formula>
    </cfRule>
  </conditionalFormatting>
  <conditionalFormatting sqref="Q18:Q42">
    <cfRule type="expression" dxfId="74" priority="6">
      <formula>AND(Q18&gt;=20,Q18&lt;26)</formula>
    </cfRule>
    <cfRule type="expression" dxfId="73" priority="7">
      <formula>AND(Q18&gt;=15,Q18&lt;20)</formula>
    </cfRule>
    <cfRule type="expression" dxfId="72" priority="8">
      <formula>AND(Q18&gt;=10,Q18&lt;15)</formula>
    </cfRule>
    <cfRule type="expression" dxfId="71" priority="9">
      <formula>AND(Q18&gt;=5,Q18&lt;10)</formula>
    </cfRule>
    <cfRule type="expression" dxfId="70" priority="10">
      <formula>AND(Q18&gt;=1, Q18&lt;5)</formula>
    </cfRule>
  </conditionalFormatting>
  <pageMargins left="0.7" right="0.7" top="0.75" bottom="0.75" header="0.3" footer="0.3"/>
  <pageSetup paperSize="9" scale="45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E3A16-9209-4C00-A5C8-D2B5038D9A98}">
  <sheetPr>
    <tabColor rgb="FF92D050"/>
  </sheetPr>
  <dimension ref="B2:R98"/>
  <sheetViews>
    <sheetView showGridLines="0" topLeftCell="A6" zoomScale="92" zoomScaleNormal="92" workbookViewId="0">
      <selection activeCell="G47" sqref="G47"/>
    </sheetView>
  </sheetViews>
  <sheetFormatPr baseColWidth="10" defaultColWidth="8.83203125" defaultRowHeight="17"/>
  <cols>
    <col min="1" max="1" width="5.5" customWidth="1"/>
    <col min="2" max="2" width="29.6640625" style="36" customWidth="1"/>
    <col min="3" max="3" width="21.5" style="36" hidden="1" customWidth="1"/>
    <col min="4" max="4" width="28.5" style="36" customWidth="1"/>
    <col min="5" max="5" width="16.6640625" style="36" customWidth="1"/>
    <col min="6" max="6" width="2.1640625" style="36" customWidth="1"/>
    <col min="7" max="7" width="94" style="36" customWidth="1"/>
    <col min="8" max="8" width="14.6640625" style="36" customWidth="1"/>
    <col min="9" max="9" width="2.1640625" style="36" customWidth="1"/>
    <col min="10" max="10" width="15.5" style="36" hidden="1" customWidth="1"/>
    <col min="11" max="11" width="32.6640625" style="36" customWidth="1"/>
    <col min="12" max="12" width="20.83203125" style="36" hidden="1" customWidth="1"/>
    <col min="13" max="13" width="14.6640625" style="36" customWidth="1"/>
    <col min="14" max="14" width="2.6640625" style="36" customWidth="1"/>
    <col min="15" max="15" width="23.83203125" style="36" customWidth="1"/>
    <col min="16" max="16" width="25.6640625" style="36" customWidth="1"/>
    <col min="17" max="17" width="3.33203125" style="36" customWidth="1"/>
  </cols>
  <sheetData>
    <row r="2" spans="2:18" ht="60" customHeight="1">
      <c r="B2" s="334" t="s">
        <v>65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581" t="s">
        <v>273</v>
      </c>
      <c r="P2" s="581"/>
    </row>
    <row r="3" spans="2:18" ht="12" customHeight="1"/>
    <row r="4" spans="2:18" ht="20" customHeight="1">
      <c r="B4" s="353" t="s">
        <v>71</v>
      </c>
      <c r="C4" s="361"/>
      <c r="D4" s="360" t="str">
        <f>+Forestillingstitel</f>
        <v>Orgia</v>
      </c>
      <c r="E4" s="361"/>
      <c r="F4" s="362"/>
      <c r="G4" s="438" t="s">
        <v>19</v>
      </c>
      <c r="H4" s="438"/>
      <c r="I4" s="354"/>
      <c r="J4" s="354"/>
      <c r="K4" s="439" t="s">
        <v>59</v>
      </c>
      <c r="L4" s="439"/>
      <c r="M4" s="439"/>
      <c r="N4" s="362"/>
      <c r="O4" s="355"/>
      <c r="P4" s="355"/>
      <c r="R4" s="36"/>
    </row>
    <row r="5" spans="2:18" ht="20" customHeight="1">
      <c r="B5" s="353" t="s">
        <v>90</v>
      </c>
      <c r="C5" s="361"/>
      <c r="D5" s="360" t="str">
        <f>KUNSTART</f>
        <v>Opera</v>
      </c>
      <c r="E5" s="361"/>
      <c r="F5" s="362"/>
      <c r="G5" s="438"/>
      <c r="H5" s="438"/>
      <c r="I5" s="354"/>
      <c r="J5" s="354"/>
      <c r="K5" s="439"/>
      <c r="L5" s="439"/>
      <c r="M5" s="439"/>
      <c r="N5" s="362"/>
      <c r="O5" s="355" t="s">
        <v>20</v>
      </c>
      <c r="P5" s="355"/>
      <c r="R5" s="36"/>
    </row>
    <row r="6" spans="2:18" ht="20" customHeight="1">
      <c r="B6" s="353" t="s">
        <v>72</v>
      </c>
      <c r="C6" s="361"/>
      <c r="D6" s="360"/>
      <c r="E6" s="361"/>
      <c r="F6" s="362"/>
      <c r="G6" s="438"/>
      <c r="H6" s="438"/>
      <c r="I6" s="354"/>
      <c r="J6" s="354"/>
      <c r="K6" s="439"/>
      <c r="L6" s="439"/>
      <c r="M6" s="439"/>
      <c r="N6" s="362"/>
      <c r="O6" s="355" t="s">
        <v>69</v>
      </c>
      <c r="P6" s="355"/>
      <c r="R6" s="36"/>
    </row>
    <row r="7" spans="2:18" ht="20" customHeight="1">
      <c r="B7" s="353"/>
      <c r="C7" s="361"/>
      <c r="D7" s="361"/>
      <c r="E7" s="361"/>
      <c r="F7" s="362"/>
      <c r="G7" s="353"/>
      <c r="H7" s="353"/>
      <c r="I7" s="354"/>
      <c r="J7" s="354"/>
      <c r="K7" s="363"/>
      <c r="L7" s="363"/>
      <c r="M7" s="363"/>
      <c r="N7" s="362"/>
      <c r="O7" s="355" t="s">
        <v>70</v>
      </c>
      <c r="P7" s="355"/>
      <c r="R7" s="36"/>
    </row>
    <row r="8" spans="2:18" ht="7" customHeight="1">
      <c r="R8" s="36"/>
    </row>
    <row r="9" spans="2:18" ht="24">
      <c r="B9" s="559" t="s">
        <v>296</v>
      </c>
      <c r="C9" s="559"/>
      <c r="D9" s="559"/>
      <c r="E9" s="559"/>
      <c r="F9" s="290"/>
      <c r="G9" s="560" t="s">
        <v>35</v>
      </c>
      <c r="H9" s="560"/>
      <c r="I9" s="290"/>
      <c r="J9" s="291"/>
      <c r="K9" s="560" t="s">
        <v>13</v>
      </c>
      <c r="L9" s="560"/>
      <c r="M9" s="560"/>
      <c r="N9" s="290"/>
      <c r="O9" s="560" t="s">
        <v>36</v>
      </c>
      <c r="P9" s="560"/>
      <c r="Q9" s="37"/>
      <c r="R9" s="37"/>
    </row>
    <row r="10" spans="2:18" ht="20"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</row>
    <row r="11" spans="2:18" ht="19">
      <c r="B11" s="289" t="s">
        <v>294</v>
      </c>
      <c r="C11" s="39"/>
      <c r="D11" s="39"/>
      <c r="E11" s="39"/>
      <c r="F11" s="39"/>
      <c r="G11" s="308" t="s">
        <v>74</v>
      </c>
      <c r="H11" s="297">
        <v>1</v>
      </c>
      <c r="I11" s="86"/>
      <c r="J11" s="582" t="s">
        <v>77</v>
      </c>
      <c r="K11" s="582"/>
      <c r="L11" s="582"/>
      <c r="M11" s="388">
        <v>1</v>
      </c>
      <c r="N11" s="86"/>
      <c r="O11" s="561" t="s">
        <v>40</v>
      </c>
      <c r="P11" s="562"/>
      <c r="Q11" s="39"/>
      <c r="R11" s="39"/>
    </row>
    <row r="12" spans="2:18" ht="19">
      <c r="B12" s="393" t="s">
        <v>295</v>
      </c>
      <c r="C12" s="39"/>
      <c r="D12" s="39"/>
      <c r="E12" s="39"/>
      <c r="F12" s="39"/>
      <c r="G12" s="308" t="s">
        <v>73</v>
      </c>
      <c r="H12" s="298">
        <v>2</v>
      </c>
      <c r="I12" s="86"/>
      <c r="J12" s="582" t="s">
        <v>16</v>
      </c>
      <c r="K12" s="582"/>
      <c r="L12" s="582"/>
      <c r="M12" s="389">
        <v>2</v>
      </c>
      <c r="N12" s="86"/>
      <c r="O12" s="540" t="s">
        <v>41</v>
      </c>
      <c r="P12" s="541"/>
      <c r="Q12" s="39"/>
      <c r="R12" s="39"/>
    </row>
    <row r="13" spans="2:18" ht="19">
      <c r="B13" s="289" t="s">
        <v>293</v>
      </c>
      <c r="C13" s="39"/>
      <c r="D13" s="39"/>
      <c r="E13" s="39"/>
      <c r="F13" s="39"/>
      <c r="G13" s="309" t="s">
        <v>274</v>
      </c>
      <c r="H13" s="299">
        <v>3</v>
      </c>
      <c r="I13" s="86"/>
      <c r="J13" s="583" t="s">
        <v>78</v>
      </c>
      <c r="K13" s="582"/>
      <c r="L13" s="582"/>
      <c r="M13" s="390">
        <v>3</v>
      </c>
      <c r="N13" s="86"/>
      <c r="O13" s="542" t="s">
        <v>42</v>
      </c>
      <c r="P13" s="543"/>
      <c r="Q13" s="39"/>
      <c r="R13" s="39"/>
    </row>
    <row r="14" spans="2:18">
      <c r="B14" s="38"/>
      <c r="C14" s="39"/>
      <c r="D14" s="39"/>
      <c r="E14" s="39"/>
      <c r="F14" s="39"/>
      <c r="G14" s="309" t="s">
        <v>75</v>
      </c>
      <c r="H14" s="300">
        <v>4</v>
      </c>
      <c r="I14" s="87"/>
      <c r="J14" s="582" t="s">
        <v>16</v>
      </c>
      <c r="K14" s="582"/>
      <c r="L14" s="582"/>
      <c r="M14" s="391">
        <v>4</v>
      </c>
      <c r="N14" s="87"/>
      <c r="O14" s="546" t="s">
        <v>43</v>
      </c>
      <c r="P14" s="547"/>
      <c r="Q14" s="39"/>
      <c r="R14" s="39"/>
    </row>
    <row r="15" spans="2:18">
      <c r="B15" s="38"/>
      <c r="C15" s="39"/>
      <c r="D15" s="39"/>
      <c r="E15" s="39"/>
      <c r="F15" s="39"/>
      <c r="G15" s="309" t="s">
        <v>76</v>
      </c>
      <c r="H15" s="301">
        <v>5</v>
      </c>
      <c r="I15" s="87"/>
      <c r="J15" s="582" t="s">
        <v>79</v>
      </c>
      <c r="K15" s="582"/>
      <c r="L15" s="582"/>
      <c r="M15" s="392">
        <v>5</v>
      </c>
      <c r="N15" s="87"/>
      <c r="O15" s="548" t="s">
        <v>64</v>
      </c>
      <c r="P15" s="549"/>
      <c r="Q15" s="39"/>
      <c r="R15" s="39"/>
    </row>
    <row r="16" spans="2:18">
      <c r="B16" s="41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</row>
    <row r="17" spans="2:18" ht="35" customHeight="1">
      <c r="B17" s="293" t="s">
        <v>92</v>
      </c>
      <c r="C17" s="294" t="s">
        <v>12</v>
      </c>
      <c r="D17" s="294" t="s">
        <v>83</v>
      </c>
      <c r="E17" s="295" t="s">
        <v>84</v>
      </c>
      <c r="F17" s="296"/>
      <c r="G17" s="293" t="s">
        <v>83</v>
      </c>
      <c r="H17" s="294" t="s">
        <v>85</v>
      </c>
      <c r="I17" s="296"/>
      <c r="J17" s="295" t="s">
        <v>14</v>
      </c>
      <c r="K17" s="293" t="s">
        <v>83</v>
      </c>
      <c r="L17" s="294"/>
      <c r="M17" s="294" t="s">
        <v>85</v>
      </c>
      <c r="N17" s="288"/>
      <c r="O17" s="294" t="s">
        <v>87</v>
      </c>
      <c r="P17" s="294" t="s">
        <v>83</v>
      </c>
      <c r="Q17" s="40"/>
      <c r="R17" s="40"/>
    </row>
    <row r="18" spans="2:18">
      <c r="H18" s="40"/>
      <c r="I18" s="40"/>
      <c r="R18" s="36"/>
    </row>
    <row r="19" spans="2:18" ht="16" customHeight="1">
      <c r="B19" s="395" t="s">
        <v>231</v>
      </c>
      <c r="C19" s="395"/>
      <c r="D19" s="395"/>
      <c r="E19" s="396">
        <v>64</v>
      </c>
      <c r="F19" s="333"/>
      <c r="G19" s="395" t="s">
        <v>265</v>
      </c>
      <c r="H19" s="299">
        <v>3</v>
      </c>
      <c r="I19" s="333"/>
      <c r="J19" s="396"/>
      <c r="K19" s="395" t="s">
        <v>229</v>
      </c>
      <c r="L19" s="395"/>
      <c r="M19" s="400">
        <f>M11</f>
        <v>1</v>
      </c>
      <c r="N19" s="333"/>
      <c r="O19" s="400">
        <f>IF(M19&gt;0,H19*M19,"")</f>
        <v>3</v>
      </c>
      <c r="P19" s="400"/>
      <c r="R19" s="36"/>
    </row>
    <row r="20" spans="2:18" ht="16" customHeight="1">
      <c r="B20" s="395" t="s">
        <v>232</v>
      </c>
      <c r="C20" s="395"/>
      <c r="D20" s="395"/>
      <c r="E20" s="396">
        <v>30</v>
      </c>
      <c r="F20" s="333"/>
      <c r="G20" s="395" t="s">
        <v>265</v>
      </c>
      <c r="H20" s="299">
        <v>3</v>
      </c>
      <c r="I20" s="333"/>
      <c r="J20" s="396"/>
      <c r="K20" s="395" t="s">
        <v>229</v>
      </c>
      <c r="L20" s="395"/>
      <c r="M20" s="297">
        <v>1</v>
      </c>
      <c r="N20" s="333"/>
      <c r="O20" s="400">
        <f t="shared" ref="O20:O55" si="0">IF(M20&gt;0,H20*M20,"")</f>
        <v>3</v>
      </c>
      <c r="P20" s="400"/>
      <c r="R20" s="36"/>
    </row>
    <row r="21" spans="2:18" ht="16" customHeight="1">
      <c r="B21" s="395" t="s">
        <v>233</v>
      </c>
      <c r="C21" s="395"/>
      <c r="D21" s="395"/>
      <c r="E21" s="396">
        <v>30</v>
      </c>
      <c r="F21" s="333"/>
      <c r="G21" s="395" t="s">
        <v>265</v>
      </c>
      <c r="H21" s="299">
        <v>3</v>
      </c>
      <c r="I21" s="333"/>
      <c r="J21" s="396"/>
      <c r="K21" s="395" t="s">
        <v>229</v>
      </c>
      <c r="L21" s="395"/>
      <c r="M21" s="297">
        <v>1</v>
      </c>
      <c r="N21" s="333"/>
      <c r="O21" s="400">
        <f t="shared" si="0"/>
        <v>3</v>
      </c>
      <c r="P21" s="400"/>
      <c r="R21" s="36"/>
    </row>
    <row r="22" spans="2:18" ht="16" customHeight="1">
      <c r="B22" s="395" t="s">
        <v>234</v>
      </c>
      <c r="C22" s="395"/>
      <c r="D22" s="395"/>
      <c r="E22" s="396">
        <v>10</v>
      </c>
      <c r="F22" s="333"/>
      <c r="G22" s="395" t="s">
        <v>266</v>
      </c>
      <c r="H22" s="298">
        <v>2</v>
      </c>
      <c r="I22" s="333"/>
      <c r="J22" s="396"/>
      <c r="K22" s="395" t="s">
        <v>229</v>
      </c>
      <c r="L22" s="395"/>
      <c r="M22" s="297">
        <v>1</v>
      </c>
      <c r="N22" s="333"/>
      <c r="O22" s="400">
        <f t="shared" si="0"/>
        <v>2</v>
      </c>
      <c r="P22" s="400"/>
      <c r="R22" s="36"/>
    </row>
    <row r="23" spans="2:18" ht="16" customHeight="1">
      <c r="B23" s="395" t="s">
        <v>235</v>
      </c>
      <c r="C23" s="395"/>
      <c r="D23" s="395"/>
      <c r="E23" s="396">
        <v>4</v>
      </c>
      <c r="F23" s="333"/>
      <c r="G23" s="395" t="s">
        <v>265</v>
      </c>
      <c r="H23" s="299">
        <v>3</v>
      </c>
      <c r="I23" s="333"/>
      <c r="J23" s="396"/>
      <c r="K23" s="395" t="s">
        <v>229</v>
      </c>
      <c r="L23" s="395"/>
      <c r="M23" s="297">
        <v>1</v>
      </c>
      <c r="N23" s="333"/>
      <c r="O23" s="400">
        <f t="shared" si="0"/>
        <v>3</v>
      </c>
      <c r="P23" s="400"/>
      <c r="R23" s="36"/>
    </row>
    <row r="24" spans="2:18" ht="16" customHeight="1">
      <c r="B24" s="395" t="s">
        <v>236</v>
      </c>
      <c r="C24" s="395"/>
      <c r="D24" s="395"/>
      <c r="E24" s="396">
        <v>62</v>
      </c>
      <c r="F24" s="333"/>
      <c r="G24" s="395" t="s">
        <v>267</v>
      </c>
      <c r="H24" s="297">
        <v>1</v>
      </c>
      <c r="I24" s="333"/>
      <c r="J24" s="396"/>
      <c r="K24" s="395" t="s">
        <v>229</v>
      </c>
      <c r="L24" s="395"/>
      <c r="M24" s="297">
        <v>1</v>
      </c>
      <c r="N24" s="333"/>
      <c r="O24" s="400">
        <f t="shared" si="0"/>
        <v>1</v>
      </c>
      <c r="P24" s="400"/>
      <c r="R24" s="36"/>
    </row>
    <row r="25" spans="2:18" ht="16" customHeight="1">
      <c r="B25" s="395" t="s">
        <v>237</v>
      </c>
      <c r="C25" s="395"/>
      <c r="D25" s="395"/>
      <c r="E25" s="396">
        <v>45</v>
      </c>
      <c r="F25" s="333"/>
      <c r="G25" s="401" t="s">
        <v>268</v>
      </c>
      <c r="H25" s="297">
        <v>1</v>
      </c>
      <c r="I25" s="333"/>
      <c r="J25" s="396"/>
      <c r="K25" s="395" t="s">
        <v>229</v>
      </c>
      <c r="L25" s="401"/>
      <c r="M25" s="297">
        <v>1</v>
      </c>
      <c r="N25" s="333"/>
      <c r="O25" s="400">
        <f t="shared" si="0"/>
        <v>1</v>
      </c>
      <c r="P25" s="400"/>
      <c r="R25" s="36"/>
    </row>
    <row r="26" spans="2:18" ht="16" customHeight="1">
      <c r="B26" s="395" t="s">
        <v>238</v>
      </c>
      <c r="C26" s="395"/>
      <c r="D26" s="395"/>
      <c r="E26" s="396">
        <v>75</v>
      </c>
      <c r="F26" s="333"/>
      <c r="G26" s="395" t="s">
        <v>268</v>
      </c>
      <c r="H26" s="297">
        <v>1</v>
      </c>
      <c r="I26" s="333"/>
      <c r="J26" s="396"/>
      <c r="K26" s="395" t="s">
        <v>229</v>
      </c>
      <c r="L26" s="401"/>
      <c r="M26" s="297">
        <v>1</v>
      </c>
      <c r="N26" s="333"/>
      <c r="O26" s="400">
        <f t="shared" si="0"/>
        <v>1</v>
      </c>
      <c r="P26" s="400"/>
      <c r="R26" s="36"/>
    </row>
    <row r="27" spans="2:18" ht="16" customHeight="1">
      <c r="B27" s="395" t="s">
        <v>239</v>
      </c>
      <c r="C27" s="395"/>
      <c r="D27" s="395"/>
      <c r="E27" s="396">
        <v>15</v>
      </c>
      <c r="F27" s="333"/>
      <c r="G27" s="395" t="s">
        <v>265</v>
      </c>
      <c r="H27" s="299">
        <v>3</v>
      </c>
      <c r="I27" s="333"/>
      <c r="J27" s="396"/>
      <c r="K27" s="395" t="s">
        <v>229</v>
      </c>
      <c r="L27" s="395"/>
      <c r="M27" s="297">
        <v>1</v>
      </c>
      <c r="N27" s="333"/>
      <c r="O27" s="400">
        <f t="shared" si="0"/>
        <v>3</v>
      </c>
      <c r="P27" s="400"/>
      <c r="R27" s="36"/>
    </row>
    <row r="28" spans="2:18" ht="16" customHeight="1">
      <c r="B28" s="395" t="s">
        <v>240</v>
      </c>
      <c r="C28" s="395"/>
      <c r="D28" s="395"/>
      <c r="E28" s="396">
        <v>85</v>
      </c>
      <c r="F28" s="333"/>
      <c r="G28" s="395" t="s">
        <v>265</v>
      </c>
      <c r="H28" s="299">
        <v>3</v>
      </c>
      <c r="I28" s="333"/>
      <c r="J28" s="396"/>
      <c r="K28" s="395" t="s">
        <v>229</v>
      </c>
      <c r="L28" s="395"/>
      <c r="M28" s="297">
        <v>1</v>
      </c>
      <c r="N28" s="333"/>
      <c r="O28" s="400">
        <f t="shared" si="0"/>
        <v>3</v>
      </c>
      <c r="P28" s="400"/>
      <c r="R28" s="36"/>
    </row>
    <row r="29" spans="2:18" ht="16" customHeight="1">
      <c r="B29" s="395" t="s">
        <v>241</v>
      </c>
      <c r="C29" s="395"/>
      <c r="D29" s="395"/>
      <c r="E29" s="396">
        <v>60</v>
      </c>
      <c r="F29" s="333"/>
      <c r="G29" s="395" t="s">
        <v>265</v>
      </c>
      <c r="H29" s="299">
        <v>3</v>
      </c>
      <c r="I29" s="333"/>
      <c r="J29" s="396"/>
      <c r="K29" s="395" t="s">
        <v>229</v>
      </c>
      <c r="L29" s="395"/>
      <c r="M29" s="297">
        <v>1</v>
      </c>
      <c r="N29" s="333"/>
      <c r="O29" s="400">
        <f t="shared" si="0"/>
        <v>3</v>
      </c>
      <c r="P29" s="400"/>
      <c r="R29" s="36"/>
    </row>
    <row r="30" spans="2:18" ht="16" customHeight="1">
      <c r="B30" s="395" t="s">
        <v>242</v>
      </c>
      <c r="C30" s="395"/>
      <c r="D30" s="395"/>
      <c r="E30" s="396">
        <v>10</v>
      </c>
      <c r="F30" s="333"/>
      <c r="G30" s="395" t="s">
        <v>265</v>
      </c>
      <c r="H30" s="299">
        <v>3</v>
      </c>
      <c r="I30" s="333"/>
      <c r="J30" s="396"/>
      <c r="K30" s="395" t="s">
        <v>229</v>
      </c>
      <c r="L30" s="395"/>
      <c r="M30" s="297">
        <v>1</v>
      </c>
      <c r="N30" s="333"/>
      <c r="O30" s="400">
        <f t="shared" si="0"/>
        <v>3</v>
      </c>
      <c r="P30" s="400"/>
      <c r="R30" s="36"/>
    </row>
    <row r="31" spans="2:18" ht="16" customHeight="1">
      <c r="B31" s="395" t="s">
        <v>243</v>
      </c>
      <c r="C31" s="395"/>
      <c r="D31" s="395"/>
      <c r="E31" s="396">
        <v>45</v>
      </c>
      <c r="F31" s="333"/>
      <c r="G31" s="395"/>
      <c r="H31" s="299">
        <v>3</v>
      </c>
      <c r="I31" s="333"/>
      <c r="J31" s="396"/>
      <c r="K31" s="395" t="s">
        <v>229</v>
      </c>
      <c r="L31" s="395"/>
      <c r="M31" s="297">
        <v>1</v>
      </c>
      <c r="N31" s="333"/>
      <c r="O31" s="400">
        <f t="shared" si="0"/>
        <v>3</v>
      </c>
      <c r="P31" s="400"/>
      <c r="R31" s="36"/>
    </row>
    <row r="32" spans="2:18" ht="16" customHeight="1">
      <c r="B32" s="395" t="s">
        <v>244</v>
      </c>
      <c r="C32" s="395"/>
      <c r="D32" s="395"/>
      <c r="E32" s="396">
        <v>45</v>
      </c>
      <c r="F32" s="333"/>
      <c r="G32" s="395"/>
      <c r="H32" s="299">
        <v>3</v>
      </c>
      <c r="I32" s="333"/>
      <c r="J32" s="396"/>
      <c r="K32" s="395" t="s">
        <v>229</v>
      </c>
      <c r="L32" s="395"/>
      <c r="M32" s="297">
        <v>1</v>
      </c>
      <c r="N32" s="333"/>
      <c r="O32" s="400">
        <f t="shared" si="0"/>
        <v>3</v>
      </c>
      <c r="P32" s="400"/>
      <c r="R32" s="36"/>
    </row>
    <row r="33" spans="2:18" ht="16" customHeight="1">
      <c r="B33" s="395" t="s">
        <v>245</v>
      </c>
      <c r="C33" s="395"/>
      <c r="D33" s="395"/>
      <c r="E33" s="396">
        <v>65</v>
      </c>
      <c r="F33" s="333"/>
      <c r="G33" s="395"/>
      <c r="H33" s="299">
        <v>3</v>
      </c>
      <c r="I33" s="333"/>
      <c r="J33" s="396"/>
      <c r="K33" s="395" t="s">
        <v>229</v>
      </c>
      <c r="L33" s="395"/>
      <c r="M33" s="297">
        <v>1</v>
      </c>
      <c r="N33" s="333"/>
      <c r="O33" s="400">
        <f t="shared" si="0"/>
        <v>3</v>
      </c>
      <c r="P33" s="400"/>
      <c r="R33" s="36"/>
    </row>
    <row r="34" spans="2:18" ht="16" customHeight="1">
      <c r="B34" s="395" t="s">
        <v>246</v>
      </c>
      <c r="C34" s="395"/>
      <c r="D34" s="395"/>
      <c r="E34" s="396">
        <v>5</v>
      </c>
      <c r="F34" s="333"/>
      <c r="G34" s="395" t="s">
        <v>265</v>
      </c>
      <c r="H34" s="299">
        <v>3</v>
      </c>
      <c r="I34" s="333"/>
      <c r="J34" s="396"/>
      <c r="K34" s="395" t="s">
        <v>229</v>
      </c>
      <c r="L34" s="395"/>
      <c r="M34" s="297">
        <v>1</v>
      </c>
      <c r="N34" s="333"/>
      <c r="O34" s="400">
        <f t="shared" si="0"/>
        <v>3</v>
      </c>
      <c r="P34" s="400"/>
      <c r="R34" s="36"/>
    </row>
    <row r="35" spans="2:18" ht="16" customHeight="1">
      <c r="B35" s="395" t="s">
        <v>247</v>
      </c>
      <c r="C35" s="395"/>
      <c r="D35" s="395"/>
      <c r="E35" s="396">
        <v>5</v>
      </c>
      <c r="F35" s="333"/>
      <c r="G35" s="395" t="s">
        <v>265</v>
      </c>
      <c r="H35" s="299">
        <v>3</v>
      </c>
      <c r="I35" s="333"/>
      <c r="J35" s="396"/>
      <c r="K35" s="395" t="s">
        <v>229</v>
      </c>
      <c r="L35" s="395"/>
      <c r="M35" s="297">
        <v>1</v>
      </c>
      <c r="N35" s="333"/>
      <c r="O35" s="400">
        <f t="shared" si="0"/>
        <v>3</v>
      </c>
      <c r="P35" s="400"/>
      <c r="R35" s="36"/>
    </row>
    <row r="36" spans="2:18" ht="16" customHeight="1">
      <c r="B36" s="395"/>
      <c r="C36" s="395"/>
      <c r="D36" s="395"/>
      <c r="E36" s="396"/>
      <c r="F36" s="333"/>
      <c r="G36" s="395"/>
      <c r="H36" s="400"/>
      <c r="I36" s="333"/>
      <c r="J36" s="396"/>
      <c r="K36" s="395"/>
      <c r="L36" s="395"/>
      <c r="M36" s="400"/>
      <c r="N36" s="333"/>
      <c r="O36" s="400" t="str">
        <f t="shared" si="0"/>
        <v/>
      </c>
      <c r="P36" s="400"/>
      <c r="R36" s="36"/>
    </row>
    <row r="37" spans="2:18" ht="16" customHeight="1">
      <c r="B37" s="395"/>
      <c r="C37" s="395"/>
      <c r="D37" s="395"/>
      <c r="E37" s="396"/>
      <c r="F37" s="333"/>
      <c r="G37" s="395"/>
      <c r="H37" s="400"/>
      <c r="I37" s="333"/>
      <c r="J37" s="396"/>
      <c r="K37" s="395"/>
      <c r="L37" s="395"/>
      <c r="M37" s="400"/>
      <c r="N37" s="333"/>
      <c r="O37" s="400" t="str">
        <f t="shared" si="0"/>
        <v/>
      </c>
      <c r="P37" s="400"/>
      <c r="R37" s="36"/>
    </row>
    <row r="38" spans="2:18" ht="16" customHeight="1">
      <c r="B38" s="395" t="s">
        <v>248</v>
      </c>
      <c r="C38" s="395"/>
      <c r="D38" s="395"/>
      <c r="E38" s="396">
        <v>1</v>
      </c>
      <c r="F38" s="333"/>
      <c r="G38" s="395"/>
      <c r="H38" s="297">
        <v>1</v>
      </c>
      <c r="I38" s="333"/>
      <c r="J38" s="396"/>
      <c r="K38" s="395" t="s">
        <v>229</v>
      </c>
      <c r="L38" s="395"/>
      <c r="M38" s="297">
        <v>1</v>
      </c>
      <c r="N38" s="333"/>
      <c r="O38" s="400">
        <f t="shared" si="0"/>
        <v>1</v>
      </c>
      <c r="P38" s="400"/>
      <c r="R38" s="36"/>
    </row>
    <row r="39" spans="2:18" ht="16" customHeight="1">
      <c r="B39" s="395" t="s">
        <v>249</v>
      </c>
      <c r="C39" s="395"/>
      <c r="D39" s="395"/>
      <c r="E39" s="396">
        <v>1</v>
      </c>
      <c r="F39" s="333"/>
      <c r="G39" s="395"/>
      <c r="H39" s="297">
        <v>1</v>
      </c>
      <c r="I39" s="333"/>
      <c r="J39" s="396"/>
      <c r="K39" s="395" t="s">
        <v>229</v>
      </c>
      <c r="L39" s="395"/>
      <c r="M39" s="297">
        <v>1</v>
      </c>
      <c r="N39" s="333"/>
      <c r="O39" s="400">
        <f t="shared" si="0"/>
        <v>1</v>
      </c>
      <c r="P39" s="400"/>
      <c r="R39" s="36"/>
    </row>
    <row r="40" spans="2:18" ht="16" customHeight="1">
      <c r="B40" s="395" t="s">
        <v>250</v>
      </c>
      <c r="C40" s="395"/>
      <c r="D40" s="395"/>
      <c r="E40" s="396">
        <v>1</v>
      </c>
      <c r="F40" s="333"/>
      <c r="G40" s="395"/>
      <c r="H40" s="297">
        <v>1</v>
      </c>
      <c r="I40" s="333"/>
      <c r="J40" s="396"/>
      <c r="K40" s="395" t="s">
        <v>229</v>
      </c>
      <c r="L40" s="395"/>
      <c r="M40" s="297">
        <v>1</v>
      </c>
      <c r="N40" s="333"/>
      <c r="O40" s="400">
        <f t="shared" si="0"/>
        <v>1</v>
      </c>
      <c r="P40" s="400"/>
      <c r="R40" s="36"/>
    </row>
    <row r="41" spans="2:18" ht="16" customHeight="1">
      <c r="B41" s="395" t="s">
        <v>251</v>
      </c>
      <c r="C41" s="395"/>
      <c r="D41" s="395"/>
      <c r="E41" s="396">
        <v>1</v>
      </c>
      <c r="F41" s="333"/>
      <c r="G41" s="395"/>
      <c r="H41" s="297">
        <v>1</v>
      </c>
      <c r="I41" s="333"/>
      <c r="J41" s="396"/>
      <c r="K41" s="395" t="s">
        <v>229</v>
      </c>
      <c r="L41" s="395"/>
      <c r="M41" s="297">
        <v>1</v>
      </c>
      <c r="N41" s="333"/>
      <c r="O41" s="400">
        <f t="shared" si="0"/>
        <v>1</v>
      </c>
      <c r="P41" s="400"/>
      <c r="R41" s="36"/>
    </row>
    <row r="42" spans="2:18" ht="16" customHeight="1">
      <c r="B42" s="395" t="s">
        <v>252</v>
      </c>
      <c r="C42" s="395"/>
      <c r="D42" s="395"/>
      <c r="E42" s="396">
        <v>1</v>
      </c>
      <c r="F42" s="333"/>
      <c r="G42" s="395"/>
      <c r="H42" s="297">
        <v>1</v>
      </c>
      <c r="I42" s="333"/>
      <c r="J42" s="396"/>
      <c r="K42" s="395" t="s">
        <v>229</v>
      </c>
      <c r="L42" s="395"/>
      <c r="M42" s="297">
        <v>1</v>
      </c>
      <c r="N42" s="333"/>
      <c r="O42" s="400">
        <f t="shared" si="0"/>
        <v>1</v>
      </c>
      <c r="P42" s="400"/>
      <c r="R42" s="36"/>
    </row>
    <row r="43" spans="2:18" ht="16" customHeight="1">
      <c r="B43" s="395" t="s">
        <v>253</v>
      </c>
      <c r="C43" s="395"/>
      <c r="D43" s="395"/>
      <c r="E43" s="396">
        <v>1</v>
      </c>
      <c r="F43" s="333"/>
      <c r="G43" s="395"/>
      <c r="H43" s="297">
        <v>1</v>
      </c>
      <c r="I43" s="333"/>
      <c r="J43" s="396"/>
      <c r="K43" s="395" t="s">
        <v>229</v>
      </c>
      <c r="L43" s="395"/>
      <c r="M43" s="297">
        <v>1</v>
      </c>
      <c r="N43" s="333"/>
      <c r="O43" s="400">
        <f t="shared" si="0"/>
        <v>1</v>
      </c>
      <c r="P43" s="400"/>
      <c r="R43" s="36"/>
    </row>
    <row r="44" spans="2:18" ht="16" customHeight="1">
      <c r="B44" s="395" t="s">
        <v>254</v>
      </c>
      <c r="C44" s="395"/>
      <c r="D44" s="395"/>
      <c r="E44" s="396">
        <v>1</v>
      </c>
      <c r="F44" s="333"/>
      <c r="G44" s="395"/>
      <c r="H44" s="297">
        <v>1</v>
      </c>
      <c r="I44" s="333"/>
      <c r="J44" s="396"/>
      <c r="K44" s="395" t="s">
        <v>229</v>
      </c>
      <c r="L44" s="395"/>
      <c r="M44" s="297">
        <v>1</v>
      </c>
      <c r="N44" s="333"/>
      <c r="O44" s="400">
        <f t="shared" si="0"/>
        <v>1</v>
      </c>
      <c r="P44" s="400"/>
      <c r="R44" s="36"/>
    </row>
    <row r="45" spans="2:18" ht="16" customHeight="1">
      <c r="B45" s="395" t="s">
        <v>255</v>
      </c>
      <c r="C45" s="395"/>
      <c r="D45" s="395"/>
      <c r="E45" s="396">
        <v>1</v>
      </c>
      <c r="F45" s="333"/>
      <c r="G45" s="395"/>
      <c r="H45" s="297">
        <v>1</v>
      </c>
      <c r="I45" s="333"/>
      <c r="J45" s="396"/>
      <c r="K45" s="395" t="s">
        <v>229</v>
      </c>
      <c r="L45" s="395"/>
      <c r="M45" s="297">
        <v>1</v>
      </c>
      <c r="N45" s="333"/>
      <c r="O45" s="400">
        <f t="shared" si="0"/>
        <v>1</v>
      </c>
      <c r="P45" s="400"/>
      <c r="R45" s="36"/>
    </row>
    <row r="46" spans="2:18" ht="16" customHeight="1">
      <c r="B46" s="395" t="s">
        <v>256</v>
      </c>
      <c r="C46" s="395"/>
      <c r="D46" s="395"/>
      <c r="E46" s="396">
        <v>1</v>
      </c>
      <c r="F46" s="333"/>
      <c r="G46" s="395"/>
      <c r="H46" s="297">
        <v>1</v>
      </c>
      <c r="I46" s="333"/>
      <c r="J46" s="396"/>
      <c r="K46" s="395" t="s">
        <v>229</v>
      </c>
      <c r="L46" s="395"/>
      <c r="M46" s="297">
        <v>1</v>
      </c>
      <c r="N46" s="333"/>
      <c r="O46" s="400">
        <f t="shared" si="0"/>
        <v>1</v>
      </c>
      <c r="P46" s="400"/>
      <c r="R46" s="36"/>
    </row>
    <row r="47" spans="2:18" ht="16" customHeight="1">
      <c r="B47" s="395" t="s">
        <v>257</v>
      </c>
      <c r="C47" s="395"/>
      <c r="D47" s="395"/>
      <c r="E47" s="396">
        <v>1</v>
      </c>
      <c r="F47" s="333"/>
      <c r="G47" s="395"/>
      <c r="H47" s="297">
        <v>1</v>
      </c>
      <c r="I47" s="333"/>
      <c r="J47" s="396"/>
      <c r="K47" s="395" t="s">
        <v>229</v>
      </c>
      <c r="L47" s="395"/>
      <c r="M47" s="297">
        <v>1</v>
      </c>
      <c r="N47" s="333"/>
      <c r="O47" s="400">
        <f t="shared" si="0"/>
        <v>1</v>
      </c>
      <c r="P47" s="400"/>
      <c r="R47" s="36"/>
    </row>
    <row r="48" spans="2:18" ht="16" customHeight="1">
      <c r="B48" s="395" t="s">
        <v>258</v>
      </c>
      <c r="C48" s="395"/>
      <c r="D48" s="395"/>
      <c r="E48" s="396">
        <v>1</v>
      </c>
      <c r="F48" s="333"/>
      <c r="G48" s="395"/>
      <c r="H48" s="297">
        <v>1</v>
      </c>
      <c r="I48" s="333"/>
      <c r="J48" s="396"/>
      <c r="K48" s="395" t="s">
        <v>229</v>
      </c>
      <c r="L48" s="395"/>
      <c r="M48" s="297">
        <v>1</v>
      </c>
      <c r="N48" s="333"/>
      <c r="O48" s="400">
        <f t="shared" si="0"/>
        <v>1</v>
      </c>
      <c r="P48" s="400"/>
      <c r="R48" s="36"/>
    </row>
    <row r="49" spans="2:18" ht="16" customHeight="1">
      <c r="B49" s="395" t="s">
        <v>259</v>
      </c>
      <c r="C49" s="395"/>
      <c r="D49" s="395"/>
      <c r="E49" s="396">
        <v>1</v>
      </c>
      <c r="F49" s="333"/>
      <c r="G49" s="395"/>
      <c r="H49" s="297">
        <v>1</v>
      </c>
      <c r="I49" s="333"/>
      <c r="J49" s="396"/>
      <c r="K49" s="395" t="s">
        <v>229</v>
      </c>
      <c r="L49" s="395"/>
      <c r="M49" s="297">
        <v>1</v>
      </c>
      <c r="N49" s="333"/>
      <c r="O49" s="400">
        <f t="shared" si="0"/>
        <v>1</v>
      </c>
      <c r="P49" s="400"/>
      <c r="R49" s="36"/>
    </row>
    <row r="50" spans="2:18" ht="16" customHeight="1">
      <c r="B50" s="395" t="s">
        <v>260</v>
      </c>
      <c r="C50" s="395"/>
      <c r="D50" s="395"/>
      <c r="E50" s="396">
        <v>1</v>
      </c>
      <c r="F50" s="333"/>
      <c r="G50" s="395"/>
      <c r="H50" s="297">
        <v>1</v>
      </c>
      <c r="I50" s="333"/>
      <c r="J50" s="396"/>
      <c r="K50" s="395" t="s">
        <v>229</v>
      </c>
      <c r="L50" s="395"/>
      <c r="M50" s="297">
        <v>1</v>
      </c>
      <c r="N50" s="333"/>
      <c r="O50" s="400">
        <f t="shared" si="0"/>
        <v>1</v>
      </c>
      <c r="P50" s="400"/>
      <c r="R50" s="36"/>
    </row>
    <row r="51" spans="2:18" ht="16" customHeight="1">
      <c r="B51" s="395" t="s">
        <v>261</v>
      </c>
      <c r="C51" s="395"/>
      <c r="D51" s="395"/>
      <c r="E51" s="396">
        <v>1</v>
      </c>
      <c r="F51" s="333"/>
      <c r="G51" s="395"/>
      <c r="H51" s="297">
        <v>1</v>
      </c>
      <c r="I51" s="333"/>
      <c r="J51" s="396"/>
      <c r="K51" s="395" t="s">
        <v>229</v>
      </c>
      <c r="L51" s="395"/>
      <c r="M51" s="297">
        <v>1</v>
      </c>
      <c r="N51" s="333"/>
      <c r="O51" s="400">
        <f t="shared" si="0"/>
        <v>1</v>
      </c>
      <c r="P51" s="400"/>
      <c r="R51" s="36"/>
    </row>
    <row r="52" spans="2:18" ht="16" customHeight="1">
      <c r="B52" s="395" t="s">
        <v>262</v>
      </c>
      <c r="C52" s="395"/>
      <c r="D52" s="395"/>
      <c r="E52" s="396">
        <v>1</v>
      </c>
      <c r="F52" s="333"/>
      <c r="G52" s="395" t="s">
        <v>265</v>
      </c>
      <c r="H52" s="299">
        <v>3</v>
      </c>
      <c r="I52" s="333"/>
      <c r="J52" s="396"/>
      <c r="K52" s="395" t="s">
        <v>229</v>
      </c>
      <c r="L52" s="395"/>
      <c r="M52" s="297">
        <v>1</v>
      </c>
      <c r="N52" s="333"/>
      <c r="O52" s="400">
        <f t="shared" si="0"/>
        <v>3</v>
      </c>
      <c r="P52" s="400"/>
      <c r="R52" s="36"/>
    </row>
    <row r="53" spans="2:18" ht="16" customHeight="1">
      <c r="B53" s="395" t="s">
        <v>263</v>
      </c>
      <c r="C53" s="395"/>
      <c r="D53" s="395"/>
      <c r="E53" s="396">
        <v>2</v>
      </c>
      <c r="F53" s="333"/>
      <c r="G53" s="395" t="s">
        <v>265</v>
      </c>
      <c r="H53" s="299">
        <v>3</v>
      </c>
      <c r="I53" s="333"/>
      <c r="J53" s="396"/>
      <c r="K53" s="395" t="s">
        <v>229</v>
      </c>
      <c r="L53" s="395"/>
      <c r="M53" s="297">
        <v>1</v>
      </c>
      <c r="N53" s="333"/>
      <c r="O53" s="400">
        <f t="shared" si="0"/>
        <v>3</v>
      </c>
      <c r="P53" s="400"/>
      <c r="R53" s="36"/>
    </row>
    <row r="54" spans="2:18" ht="16" customHeight="1">
      <c r="B54" s="395" t="s">
        <v>264</v>
      </c>
      <c r="C54" s="395"/>
      <c r="D54" s="395"/>
      <c r="E54" s="396">
        <v>2</v>
      </c>
      <c r="F54" s="333"/>
      <c r="G54" s="395" t="s">
        <v>300</v>
      </c>
      <c r="H54" s="297">
        <v>1</v>
      </c>
      <c r="I54" s="333"/>
      <c r="J54" s="396"/>
      <c r="K54" s="395" t="s">
        <v>229</v>
      </c>
      <c r="L54" s="395"/>
      <c r="M54" s="297">
        <v>1</v>
      </c>
      <c r="N54" s="333"/>
      <c r="O54" s="400">
        <f t="shared" si="0"/>
        <v>1</v>
      </c>
      <c r="P54" s="400"/>
      <c r="R54" s="36"/>
    </row>
    <row r="55" spans="2:18" ht="16" customHeight="1">
      <c r="B55" s="395"/>
      <c r="C55" s="395"/>
      <c r="D55" s="395"/>
      <c r="E55" s="396"/>
      <c r="F55" s="333"/>
      <c r="G55" s="395"/>
      <c r="H55" s="400"/>
      <c r="I55" s="333"/>
      <c r="J55" s="396"/>
      <c r="K55" s="395"/>
      <c r="L55" s="395"/>
      <c r="M55" s="400"/>
      <c r="N55" s="333"/>
      <c r="O55" s="400" t="str">
        <f t="shared" si="0"/>
        <v/>
      </c>
      <c r="P55" s="400"/>
      <c r="R55" s="36"/>
    </row>
    <row r="56" spans="2:18" ht="5" customHeight="1">
      <c r="C56" s="42"/>
      <c r="E56"/>
      <c r="F56"/>
      <c r="G56" s="53"/>
      <c r="H56" s="54"/>
      <c r="J56"/>
      <c r="M56" s="40"/>
      <c r="R56" s="36"/>
    </row>
    <row r="57" spans="2:18" ht="63" customHeight="1">
      <c r="B57" s="43"/>
      <c r="C57" s="44"/>
      <c r="D57" s="304" t="s">
        <v>37</v>
      </c>
      <c r="E57" s="304">
        <f>SUM(E19:E55)</f>
        <v>674</v>
      </c>
      <c r="F57" s="302"/>
      <c r="G57" s="303" t="s">
        <v>38</v>
      </c>
      <c r="H57" s="405">
        <f>IFERROR(SUMIF(H19:H55,"&lt;4",$E19:$E55)/$E57,"n/a")</f>
        <v>1</v>
      </c>
      <c r="I57" s="302"/>
      <c r="J57" s="304">
        <f>SUM(J19:J55)</f>
        <v>0</v>
      </c>
      <c r="K57" s="544" t="s">
        <v>91</v>
      </c>
      <c r="L57" s="545"/>
      <c r="M57" s="405">
        <f>IFERROR(SUMIF(M19:M55,"&lt;4",$E19:$E55)/$E57,"n/a")</f>
        <v>1</v>
      </c>
      <c r="N57" s="43"/>
      <c r="O57" s="55"/>
      <c r="P57" s="56"/>
      <c r="Q57" s="43"/>
      <c r="R57" s="43"/>
    </row>
    <row r="58" spans="2:18" ht="5" customHeight="1">
      <c r="B58" s="45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57"/>
      <c r="P58" s="58"/>
      <c r="Q58" s="46"/>
      <c r="R58" s="46"/>
    </row>
    <row r="59" spans="2:18" ht="15.75" customHeight="1">
      <c r="B59" s="566" t="s">
        <v>44</v>
      </c>
      <c r="C59" s="567"/>
      <c r="D59" s="567"/>
      <c r="E59" s="567"/>
      <c r="F59" s="208"/>
      <c r="G59" s="310" t="s">
        <v>45</v>
      </c>
      <c r="H59" s="311">
        <v>0.5</v>
      </c>
      <c r="I59" s="228"/>
      <c r="J59" s="228"/>
      <c r="K59" s="437" t="s">
        <v>45</v>
      </c>
      <c r="L59" s="437"/>
      <c r="M59" s="311">
        <v>0.65</v>
      </c>
      <c r="O59" s="59"/>
      <c r="P59" s="60"/>
      <c r="R59" s="36"/>
    </row>
    <row r="60" spans="2:18" ht="15.75" customHeight="1">
      <c r="B60" s="569"/>
      <c r="C60" s="554"/>
      <c r="D60" s="554"/>
      <c r="E60" s="554"/>
      <c r="F60" s="208"/>
      <c r="G60" s="310" t="s">
        <v>47</v>
      </c>
      <c r="H60" s="311">
        <v>0.75</v>
      </c>
      <c r="I60" s="208"/>
      <c r="J60" s="208"/>
      <c r="K60" s="437" t="s">
        <v>47</v>
      </c>
      <c r="L60" s="437"/>
      <c r="M60" s="311">
        <v>0.8</v>
      </c>
      <c r="O60" s="59"/>
      <c r="P60" s="60"/>
      <c r="R60" s="36"/>
    </row>
    <row r="61" spans="2:18" ht="15.75" customHeight="1">
      <c r="B61" s="571"/>
      <c r="C61" s="572"/>
      <c r="D61" s="572"/>
      <c r="E61" s="572"/>
      <c r="F61" s="208"/>
      <c r="G61" s="310" t="s">
        <v>46</v>
      </c>
      <c r="H61" s="311">
        <v>1</v>
      </c>
      <c r="I61" s="208"/>
      <c r="J61" s="208"/>
      <c r="K61" s="437" t="s">
        <v>46</v>
      </c>
      <c r="L61" s="437"/>
      <c r="M61" s="311">
        <v>1</v>
      </c>
      <c r="O61" s="61"/>
      <c r="P61" s="62"/>
      <c r="R61" s="36"/>
    </row>
    <row r="62" spans="2:18" ht="5" customHeight="1">
      <c r="B62" s="47"/>
      <c r="C62" s="323"/>
      <c r="D62" s="323"/>
      <c r="E62" s="323"/>
      <c r="R62" s="36"/>
    </row>
    <row r="63" spans="2:18" ht="19">
      <c r="B63" s="324" t="s">
        <v>279</v>
      </c>
      <c r="C63" s="323"/>
      <c r="D63" s="323"/>
      <c r="E63" s="323"/>
    </row>
    <row r="64" spans="2:18" ht="19">
      <c r="B64" s="374"/>
    </row>
    <row r="65" spans="2:17" ht="19">
      <c r="B65" s="374"/>
    </row>
    <row r="67" spans="2:17" ht="21">
      <c r="B67" s="352" t="s">
        <v>161</v>
      </c>
      <c r="C67" s="342"/>
      <c r="D67" s="342"/>
      <c r="E67" s="342"/>
      <c r="F67" s="342"/>
      <c r="G67" s="342"/>
      <c r="H67" s="342"/>
      <c r="I67" s="342"/>
      <c r="J67" s="342"/>
      <c r="K67" s="342"/>
      <c r="L67" s="342"/>
      <c r="M67" s="342"/>
      <c r="N67" s="342"/>
      <c r="O67" s="342"/>
      <c r="P67" s="343"/>
      <c r="Q67" s="208"/>
    </row>
    <row r="68" spans="2:17" ht="16">
      <c r="B68" s="209"/>
      <c r="C68" s="208"/>
      <c r="D68" s="208"/>
      <c r="E68" s="208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</row>
    <row r="69" spans="2:17" ht="16">
      <c r="B69" s="210" t="s">
        <v>157</v>
      </c>
      <c r="C69" s="208"/>
      <c r="D69" s="208"/>
      <c r="E69" s="208"/>
      <c r="F69" s="208"/>
      <c r="G69" s="208"/>
      <c r="H69" s="208"/>
      <c r="I69" s="208"/>
      <c r="J69" s="208"/>
      <c r="K69" s="208"/>
      <c r="L69" s="208"/>
      <c r="M69" s="208"/>
      <c r="N69" s="208"/>
      <c r="O69" s="208"/>
      <c r="P69" s="208"/>
      <c r="Q69" s="208"/>
    </row>
    <row r="70" spans="2:17" ht="16">
      <c r="B70" s="208"/>
      <c r="C70" s="208"/>
      <c r="D70" s="208"/>
      <c r="E70" s="208"/>
      <c r="F70" s="208"/>
      <c r="G70" s="208"/>
      <c r="H70" s="208"/>
      <c r="I70" s="208"/>
      <c r="J70" s="208"/>
      <c r="K70" s="208"/>
      <c r="L70" s="208"/>
      <c r="M70" s="208"/>
      <c r="N70" s="208"/>
      <c r="O70" s="208"/>
      <c r="P70" s="208"/>
      <c r="Q70" s="208"/>
    </row>
    <row r="71" spans="2:17" ht="16">
      <c r="B71" s="211" t="s">
        <v>162</v>
      </c>
      <c r="C71" s="208"/>
      <c r="D71" s="208"/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</row>
    <row r="72" spans="2:17" ht="16">
      <c r="B72" s="230" t="s">
        <v>163</v>
      </c>
      <c r="C72" s="231"/>
      <c r="D72" s="232" t="s">
        <v>164</v>
      </c>
      <c r="E72" s="229">
        <v>75</v>
      </c>
      <c r="F72" s="208"/>
      <c r="G72" s="208"/>
      <c r="H72" s="208"/>
      <c r="I72" s="208"/>
      <c r="J72" s="208"/>
      <c r="K72" s="208"/>
      <c r="L72" s="208"/>
      <c r="M72" s="208"/>
      <c r="N72" s="208"/>
      <c r="O72" s="208"/>
      <c r="P72" s="208"/>
      <c r="Q72" s="208"/>
    </row>
    <row r="73" spans="2:17" ht="16">
      <c r="B73" s="233"/>
      <c r="C73" s="234"/>
      <c r="D73" s="235" t="s">
        <v>165</v>
      </c>
      <c r="E73" s="215">
        <v>50</v>
      </c>
      <c r="F73" s="208"/>
      <c r="G73" s="208"/>
      <c r="H73" s="208"/>
      <c r="I73" s="208"/>
      <c r="J73" s="208"/>
      <c r="K73" s="208"/>
      <c r="L73" s="208"/>
      <c r="M73" s="208"/>
      <c r="N73" s="208"/>
      <c r="O73" s="208"/>
      <c r="P73" s="208"/>
      <c r="Q73" s="208"/>
    </row>
    <row r="74" spans="2:17" ht="16">
      <c r="B74" s="233"/>
      <c r="C74" s="234"/>
      <c r="D74" s="236" t="s">
        <v>166</v>
      </c>
      <c r="E74" s="229">
        <v>50</v>
      </c>
      <c r="F74" s="208"/>
      <c r="G74" s="208"/>
      <c r="H74" s="208"/>
      <c r="I74" s="208"/>
      <c r="J74" s="208"/>
      <c r="K74" s="208"/>
      <c r="L74" s="208"/>
      <c r="M74" s="208"/>
      <c r="N74" s="208"/>
      <c r="O74" s="208"/>
      <c r="P74" s="208"/>
      <c r="Q74" s="208"/>
    </row>
    <row r="75" spans="2:17" ht="16">
      <c r="B75" s="233"/>
      <c r="C75" s="234"/>
      <c r="D75" s="235" t="s">
        <v>167</v>
      </c>
      <c r="E75" s="215">
        <v>25</v>
      </c>
      <c r="F75" s="208"/>
      <c r="G75" s="208"/>
      <c r="H75" s="208"/>
      <c r="I75" s="208"/>
      <c r="J75" s="208"/>
      <c r="K75" s="208"/>
      <c r="L75" s="208"/>
      <c r="M75" s="208"/>
      <c r="N75" s="208"/>
      <c r="O75" s="208"/>
      <c r="P75" s="208"/>
      <c r="Q75" s="208"/>
    </row>
    <row r="76" spans="2:17" ht="16">
      <c r="B76" s="237"/>
      <c r="C76" s="238"/>
      <c r="D76" s="239" t="s">
        <v>168</v>
      </c>
      <c r="E76" s="215">
        <v>65</v>
      </c>
      <c r="F76" s="208"/>
      <c r="G76" s="208"/>
      <c r="H76" s="208"/>
      <c r="I76" s="208"/>
      <c r="J76" s="208"/>
      <c r="K76" s="208"/>
      <c r="L76" s="208"/>
      <c r="M76" s="208"/>
      <c r="N76" s="208"/>
      <c r="O76" s="208"/>
      <c r="P76" s="208"/>
      <c r="Q76" s="208"/>
    </row>
    <row r="77" spans="2:17" ht="16">
      <c r="B77" s="230" t="s">
        <v>169</v>
      </c>
      <c r="C77" s="231"/>
      <c r="D77" s="232" t="s">
        <v>170</v>
      </c>
      <c r="E77" s="229">
        <v>90</v>
      </c>
      <c r="F77" s="208"/>
      <c r="G77" s="208"/>
      <c r="H77" s="208"/>
      <c r="I77" s="208"/>
      <c r="J77" s="208"/>
      <c r="K77" s="208"/>
      <c r="L77" s="208"/>
      <c r="M77" s="208"/>
      <c r="N77" s="208"/>
      <c r="O77" s="208"/>
      <c r="P77" s="208"/>
      <c r="Q77" s="208"/>
    </row>
    <row r="78" spans="2:17" ht="16">
      <c r="B78" s="233"/>
      <c r="C78" s="234"/>
      <c r="D78" s="235" t="s">
        <v>171</v>
      </c>
      <c r="E78" s="215">
        <v>65</v>
      </c>
      <c r="F78" s="208"/>
      <c r="G78" s="208"/>
      <c r="H78" s="208"/>
      <c r="I78" s="208"/>
      <c r="J78" s="208"/>
      <c r="K78" s="208"/>
      <c r="L78" s="208"/>
      <c r="M78" s="208"/>
      <c r="N78" s="208"/>
      <c r="O78" s="208"/>
      <c r="P78" s="208"/>
      <c r="Q78" s="208"/>
    </row>
    <row r="79" spans="2:17" ht="16">
      <c r="B79" s="233"/>
      <c r="C79" s="234"/>
      <c r="D79" s="236" t="s">
        <v>172</v>
      </c>
      <c r="E79" s="229">
        <v>75</v>
      </c>
      <c r="F79" s="208"/>
      <c r="G79" s="208"/>
      <c r="H79" s="208"/>
      <c r="I79" s="208"/>
      <c r="J79" s="208"/>
      <c r="K79" s="208"/>
      <c r="L79" s="208"/>
      <c r="M79" s="208"/>
      <c r="N79" s="208"/>
      <c r="O79" s="208"/>
      <c r="P79" s="208"/>
      <c r="Q79" s="208"/>
    </row>
    <row r="80" spans="2:17" ht="16">
      <c r="B80" s="233"/>
      <c r="C80" s="234"/>
      <c r="D80" s="235" t="s">
        <v>173</v>
      </c>
      <c r="E80" s="215">
        <v>55</v>
      </c>
      <c r="F80" s="208"/>
      <c r="G80" s="208"/>
      <c r="H80" s="208"/>
      <c r="I80" s="208"/>
      <c r="J80" s="208"/>
      <c r="K80" s="208"/>
      <c r="L80" s="208"/>
      <c r="M80" s="208"/>
      <c r="N80" s="208"/>
      <c r="O80" s="208"/>
      <c r="P80" s="208"/>
      <c r="Q80" s="208"/>
    </row>
    <row r="81" spans="2:17" ht="16">
      <c r="B81" s="233"/>
      <c r="C81" s="234"/>
      <c r="D81" s="236" t="s">
        <v>174</v>
      </c>
      <c r="E81" s="229">
        <v>50</v>
      </c>
      <c r="F81" s="208"/>
      <c r="G81" s="208"/>
      <c r="H81" s="208"/>
      <c r="I81" s="208"/>
      <c r="J81" s="208"/>
      <c r="K81" s="208"/>
      <c r="L81" s="208"/>
      <c r="M81" s="208"/>
      <c r="N81" s="208"/>
      <c r="O81" s="208"/>
      <c r="P81" s="208"/>
      <c r="Q81" s="208"/>
    </row>
    <row r="82" spans="2:17" ht="16">
      <c r="B82" s="237"/>
      <c r="C82" s="238"/>
      <c r="D82" s="239" t="s">
        <v>175</v>
      </c>
      <c r="E82" s="215">
        <v>25</v>
      </c>
      <c r="F82" s="208"/>
      <c r="G82" s="208"/>
      <c r="H82" s="208"/>
      <c r="I82" s="208"/>
      <c r="J82" s="208"/>
      <c r="K82" s="208"/>
      <c r="L82" s="208"/>
      <c r="M82" s="208"/>
      <c r="N82" s="208"/>
      <c r="O82" s="208"/>
      <c r="P82" s="208"/>
      <c r="Q82" s="208"/>
    </row>
    <row r="83" spans="2:17" ht="16">
      <c r="B83" s="230" t="s">
        <v>176</v>
      </c>
      <c r="C83" s="231"/>
      <c r="D83" s="232" t="s">
        <v>177</v>
      </c>
      <c r="E83" s="229">
        <v>150</v>
      </c>
      <c r="F83" s="208"/>
      <c r="G83" s="208"/>
      <c r="H83" s="208"/>
      <c r="I83" s="208"/>
      <c r="J83" s="208"/>
      <c r="K83" s="208"/>
      <c r="L83" s="208"/>
      <c r="M83" s="208"/>
      <c r="N83" s="208"/>
      <c r="O83" s="208"/>
      <c r="P83" s="208"/>
      <c r="Q83" s="208"/>
    </row>
    <row r="84" spans="2:17" ht="16">
      <c r="B84" s="233"/>
      <c r="C84" s="234"/>
      <c r="D84" s="236" t="s">
        <v>178</v>
      </c>
      <c r="E84" s="229">
        <v>15</v>
      </c>
      <c r="F84" s="208"/>
      <c r="G84" s="208"/>
      <c r="H84" s="208"/>
      <c r="I84" s="208"/>
      <c r="J84" s="208"/>
      <c r="K84" s="208"/>
      <c r="L84" s="208"/>
      <c r="M84" s="208"/>
      <c r="N84" s="208"/>
      <c r="O84" s="208"/>
      <c r="P84" s="208"/>
      <c r="Q84" s="208"/>
    </row>
    <row r="85" spans="2:17" ht="16">
      <c r="B85" s="233"/>
      <c r="C85" s="234"/>
      <c r="D85" s="235" t="s">
        <v>179</v>
      </c>
      <c r="E85" s="215">
        <v>75</v>
      </c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</row>
    <row r="86" spans="2:17" ht="16">
      <c r="B86" s="237"/>
      <c r="C86" s="238"/>
      <c r="D86" s="239" t="s">
        <v>180</v>
      </c>
      <c r="E86" s="215">
        <v>10</v>
      </c>
      <c r="F86" s="208"/>
      <c r="G86" s="208"/>
      <c r="H86" s="208"/>
      <c r="I86" s="208"/>
      <c r="J86" s="208"/>
      <c r="K86" s="208"/>
      <c r="L86" s="208"/>
      <c r="M86" s="208"/>
      <c r="N86" s="208"/>
      <c r="O86" s="208"/>
      <c r="P86" s="208"/>
      <c r="Q86" s="208"/>
    </row>
    <row r="87" spans="2:17" ht="16">
      <c r="B87" s="230" t="s">
        <v>181</v>
      </c>
      <c r="C87" s="231"/>
      <c r="D87" s="232" t="s">
        <v>182</v>
      </c>
      <c r="E87" s="229">
        <v>150</v>
      </c>
      <c r="F87" s="208"/>
      <c r="G87" s="208"/>
      <c r="H87" s="208"/>
      <c r="I87" s="208"/>
      <c r="J87" s="208"/>
      <c r="K87" s="208"/>
      <c r="L87" s="208"/>
      <c r="M87" s="208"/>
      <c r="N87" s="208"/>
      <c r="O87" s="208"/>
      <c r="P87" s="208"/>
      <c r="Q87" s="208"/>
    </row>
    <row r="88" spans="2:17" ht="16">
      <c r="B88" s="233"/>
      <c r="C88" s="234"/>
      <c r="D88" s="235" t="s">
        <v>187</v>
      </c>
      <c r="E88" s="215">
        <v>80</v>
      </c>
      <c r="F88" s="208"/>
      <c r="G88" s="208"/>
      <c r="H88" s="208"/>
      <c r="I88" s="208"/>
      <c r="J88" s="208"/>
      <c r="K88" s="208"/>
      <c r="L88" s="208"/>
      <c r="M88" s="208"/>
      <c r="N88" s="208"/>
      <c r="O88" s="208"/>
      <c r="P88" s="208"/>
      <c r="Q88" s="208"/>
    </row>
    <row r="89" spans="2:17" ht="16">
      <c r="B89" s="233"/>
      <c r="C89" s="234"/>
      <c r="D89" s="236" t="s">
        <v>183</v>
      </c>
      <c r="E89" s="229">
        <v>80</v>
      </c>
      <c r="F89" s="208"/>
      <c r="G89" s="208"/>
      <c r="H89" s="208"/>
      <c r="I89" s="208"/>
      <c r="J89" s="208"/>
      <c r="K89" s="208"/>
      <c r="L89" s="208"/>
      <c r="M89" s="208"/>
      <c r="N89" s="208"/>
      <c r="O89" s="208"/>
      <c r="P89" s="208"/>
      <c r="Q89" s="208"/>
    </row>
    <row r="90" spans="2:17" ht="16">
      <c r="B90" s="233"/>
      <c r="C90" s="234"/>
      <c r="D90" s="235" t="s">
        <v>184</v>
      </c>
      <c r="E90" s="215">
        <v>45</v>
      </c>
      <c r="F90" s="208"/>
      <c r="G90" s="208"/>
      <c r="H90" s="208"/>
      <c r="I90" s="208"/>
      <c r="J90" s="208"/>
      <c r="K90" s="208"/>
      <c r="L90" s="208"/>
      <c r="M90" s="208"/>
      <c r="N90" s="208"/>
      <c r="O90" s="208"/>
      <c r="P90" s="208"/>
      <c r="Q90" s="208"/>
    </row>
    <row r="91" spans="2:17" ht="16">
      <c r="B91" s="233"/>
      <c r="C91" s="234"/>
      <c r="D91" s="236" t="s">
        <v>185</v>
      </c>
      <c r="E91" s="229">
        <v>30</v>
      </c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8"/>
      <c r="Q91" s="208"/>
    </row>
    <row r="92" spans="2:17" ht="16">
      <c r="B92" s="237"/>
      <c r="C92" s="238"/>
      <c r="D92" s="239" t="s">
        <v>186</v>
      </c>
      <c r="E92" s="215">
        <v>10</v>
      </c>
      <c r="F92" s="208"/>
      <c r="G92" s="208"/>
      <c r="H92" s="208"/>
      <c r="I92" s="208"/>
      <c r="J92" s="208"/>
      <c r="K92" s="208"/>
      <c r="L92" s="208"/>
      <c r="M92" s="208"/>
      <c r="N92" s="208"/>
      <c r="O92" s="208"/>
      <c r="P92" s="208"/>
      <c r="Q92" s="208"/>
    </row>
    <row r="93" spans="2:17" ht="16">
      <c r="B93" s="230" t="s">
        <v>188</v>
      </c>
      <c r="C93" s="231"/>
      <c r="D93" s="232" t="s">
        <v>189</v>
      </c>
      <c r="E93" s="229">
        <v>15</v>
      </c>
      <c r="F93" s="208"/>
      <c r="G93" s="208"/>
      <c r="H93" s="208"/>
      <c r="I93" s="208"/>
      <c r="J93" s="208"/>
      <c r="K93" s="208"/>
      <c r="L93" s="208"/>
      <c r="M93" s="208"/>
      <c r="N93" s="208"/>
      <c r="O93" s="208"/>
      <c r="P93" s="208"/>
      <c r="Q93" s="208"/>
    </row>
    <row r="94" spans="2:17" ht="16">
      <c r="B94" s="240"/>
      <c r="C94" s="234"/>
      <c r="D94" s="235" t="s">
        <v>190</v>
      </c>
      <c r="E94" s="215">
        <v>3</v>
      </c>
      <c r="F94" s="208"/>
      <c r="G94" s="208"/>
      <c r="H94" s="208"/>
      <c r="I94" s="208"/>
      <c r="J94" s="208"/>
      <c r="K94" s="208"/>
      <c r="L94" s="208"/>
      <c r="M94" s="208"/>
      <c r="N94" s="208"/>
      <c r="O94" s="208"/>
      <c r="P94" s="208"/>
      <c r="Q94" s="208"/>
    </row>
    <row r="95" spans="2:17" ht="16">
      <c r="B95" s="240"/>
      <c r="C95" s="234"/>
      <c r="D95" s="236" t="s">
        <v>192</v>
      </c>
      <c r="E95" s="229">
        <v>12</v>
      </c>
      <c r="F95" s="208"/>
      <c r="G95" s="208"/>
      <c r="H95" s="208"/>
      <c r="I95" s="208"/>
      <c r="J95" s="208"/>
      <c r="K95" s="208"/>
      <c r="L95" s="208"/>
      <c r="M95" s="208"/>
      <c r="N95" s="208"/>
      <c r="O95" s="208"/>
      <c r="P95" s="208"/>
      <c r="Q95" s="208"/>
    </row>
    <row r="96" spans="2:17" ht="16">
      <c r="B96" s="241"/>
      <c r="C96" s="238"/>
      <c r="D96" s="239" t="s">
        <v>191</v>
      </c>
      <c r="E96" s="215">
        <v>5</v>
      </c>
      <c r="F96" s="208"/>
      <c r="G96" s="208"/>
      <c r="H96" s="208"/>
      <c r="I96" s="208"/>
      <c r="J96" s="208"/>
      <c r="K96" s="208"/>
      <c r="L96" s="208"/>
      <c r="M96" s="208"/>
      <c r="N96" s="208"/>
      <c r="O96" s="208"/>
      <c r="P96" s="208"/>
      <c r="Q96" s="208"/>
    </row>
    <row r="97" spans="2:17" ht="16">
      <c r="B97" s="208"/>
      <c r="C97" s="208"/>
      <c r="D97" s="208"/>
      <c r="E97" s="208"/>
      <c r="F97" s="208"/>
      <c r="G97" s="208"/>
      <c r="H97" s="208"/>
      <c r="I97" s="208"/>
      <c r="J97" s="208"/>
      <c r="K97" s="208"/>
      <c r="L97" s="208"/>
      <c r="M97" s="208"/>
      <c r="N97" s="208"/>
      <c r="O97" s="208"/>
      <c r="P97" s="208"/>
      <c r="Q97" s="208"/>
    </row>
    <row r="98" spans="2:17" ht="16">
      <c r="B98" s="208"/>
      <c r="C98" s="208"/>
      <c r="D98" s="208"/>
      <c r="E98" s="208"/>
      <c r="F98" s="208"/>
      <c r="G98" s="208"/>
      <c r="H98" s="208"/>
      <c r="I98" s="208"/>
      <c r="J98" s="208"/>
      <c r="K98" s="208"/>
      <c r="L98" s="208"/>
      <c r="M98" s="208"/>
      <c r="N98" s="208"/>
      <c r="O98" s="208"/>
      <c r="P98" s="208"/>
      <c r="Q98" s="208"/>
    </row>
  </sheetData>
  <protectedRanges>
    <protectedRange sqref="B64:P66" name="Område3"/>
    <protectedRange sqref="B55:P55 I19:J54 N19:P54 L52:L54" name="Område2"/>
    <protectedRange sqref="P5:P7" name="Område1"/>
    <protectedRange sqref="B67:Q68" name="Område3_1"/>
    <protectedRange sqref="B72:P88" name="Område3_1_1"/>
    <protectedRange sqref="B19:G54" name="Område2_8"/>
    <protectedRange sqref="H36:H37" name="Område2_9"/>
    <protectedRange sqref="K19:M19 K20:L35 K38:L51 K36:M37 K52:K54" name="Område2_10"/>
  </protectedRanges>
  <mergeCells count="22">
    <mergeCell ref="B9:E9"/>
    <mergeCell ref="G9:H9"/>
    <mergeCell ref="O9:P9"/>
    <mergeCell ref="J11:L11"/>
    <mergeCell ref="O11:P11"/>
    <mergeCell ref="K9:M9"/>
    <mergeCell ref="O2:P2"/>
    <mergeCell ref="B59:E61"/>
    <mergeCell ref="K59:L59"/>
    <mergeCell ref="K60:L60"/>
    <mergeCell ref="K61:L61"/>
    <mergeCell ref="J14:L14"/>
    <mergeCell ref="J15:L15"/>
    <mergeCell ref="O15:P15"/>
    <mergeCell ref="K57:L57"/>
    <mergeCell ref="J12:L12"/>
    <mergeCell ref="O12:P12"/>
    <mergeCell ref="J13:L13"/>
    <mergeCell ref="O13:P13"/>
    <mergeCell ref="G4:H6"/>
    <mergeCell ref="K4:M6"/>
    <mergeCell ref="O14:P14"/>
  </mergeCells>
  <conditionalFormatting sqref="H55 M55">
    <cfRule type="expression" dxfId="69" priority="1401">
      <formula>H55=5</formula>
    </cfRule>
    <cfRule type="expression" dxfId="68" priority="1402">
      <formula>H55=4</formula>
    </cfRule>
    <cfRule type="expression" dxfId="67" priority="1403">
      <formula>H55=3</formula>
    </cfRule>
    <cfRule type="expression" dxfId="66" priority="1404">
      <formula>H55=2</formula>
    </cfRule>
    <cfRule type="expression" dxfId="65" priority="1405">
      <formula>H55=1</formula>
    </cfRule>
  </conditionalFormatting>
  <conditionalFormatting sqref="H55">
    <cfRule type="cellIs" dxfId="64" priority="1386" operator="equal">
      <formula>5</formula>
    </cfRule>
    <cfRule type="cellIs" dxfId="63" priority="1387" operator="equal">
      <formula>4</formula>
    </cfRule>
    <cfRule type="cellIs" dxfId="62" priority="1388" operator="equal">
      <formula>3</formula>
    </cfRule>
    <cfRule type="cellIs" dxfId="61" priority="1389" operator="equal">
      <formula>2</formula>
    </cfRule>
    <cfRule type="cellIs" dxfId="60" priority="1390" operator="equal">
      <formula>1</formula>
    </cfRule>
  </conditionalFormatting>
  <conditionalFormatting sqref="M55">
    <cfRule type="cellIs" dxfId="59" priority="1381" operator="equal">
      <formula>5</formula>
    </cfRule>
    <cfRule type="cellIs" dxfId="58" priority="1382" operator="equal">
      <formula>4</formula>
    </cfRule>
    <cfRule type="cellIs" dxfId="57" priority="1383" operator="equal">
      <formula>3</formula>
    </cfRule>
    <cfRule type="cellIs" dxfId="56" priority="1384" operator="equal">
      <formula>2</formula>
    </cfRule>
    <cfRule type="cellIs" dxfId="55" priority="1385" operator="equal">
      <formula>1</formula>
    </cfRule>
  </conditionalFormatting>
  <conditionalFormatting sqref="O19:O55">
    <cfRule type="cellIs" dxfId="54" priority="1371" operator="between">
      <formula>20</formula>
      <formula>25</formula>
    </cfRule>
    <cfRule type="cellIs" dxfId="53" priority="1372" operator="between">
      <formula>15</formula>
      <formula>16</formula>
    </cfRule>
    <cfRule type="cellIs" dxfId="52" priority="1373" operator="between">
      <formula>10</formula>
      <formula>12</formula>
    </cfRule>
    <cfRule type="cellIs" dxfId="51" priority="1374" operator="between">
      <formula>5</formula>
      <formula>9</formula>
    </cfRule>
    <cfRule type="cellIs" dxfId="50" priority="1375" operator="between">
      <formula>1</formula>
      <formula>4</formula>
    </cfRule>
    <cfRule type="cellIs" dxfId="49" priority="1376" operator="equal">
      <formula>4</formula>
    </cfRule>
    <cfRule type="cellIs" dxfId="48" priority="1377" operator="equal">
      <formula>3</formula>
    </cfRule>
    <cfRule type="cellIs" dxfId="47" priority="1378" operator="equal">
      <formula>2</formula>
    </cfRule>
    <cfRule type="cellIs" dxfId="46" priority="1379" operator="equal">
      <formula>5</formula>
    </cfRule>
    <cfRule type="cellIs" dxfId="45" priority="1380" operator="equal">
      <formula>1</formula>
    </cfRule>
  </conditionalFormatting>
  <conditionalFormatting sqref="O19:P55">
    <cfRule type="expression" dxfId="44" priority="1391">
      <formula>AND(O19&gt;=20,O19&lt;26)</formula>
    </cfRule>
    <cfRule type="expression" dxfId="43" priority="1392">
      <formula>AND(O19&gt;=15,O19&lt;20)</formula>
    </cfRule>
    <cfRule type="expression" dxfId="42" priority="1393">
      <formula>AND(O19&gt;=10,O19&lt;15)</formula>
    </cfRule>
    <cfRule type="expression" dxfId="41" priority="1394">
      <formula>AND(O19&gt;=5,O19&lt;10)</formula>
    </cfRule>
    <cfRule type="expression" dxfId="40" priority="1395">
      <formula>AND(O19&gt;=1, O19&lt;5)</formula>
    </cfRule>
  </conditionalFormatting>
  <conditionalFormatting sqref="H36">
    <cfRule type="expression" dxfId="39" priority="36">
      <formula>H36=5</formula>
    </cfRule>
    <cfRule type="expression" dxfId="38" priority="37">
      <formula>H36=4</formula>
    </cfRule>
    <cfRule type="expression" dxfId="37" priority="38">
      <formula>H36=3</formula>
    </cfRule>
    <cfRule type="expression" dxfId="36" priority="39">
      <formula>H36=2</formula>
    </cfRule>
    <cfRule type="expression" dxfId="35" priority="40">
      <formula>H36=1</formula>
    </cfRule>
  </conditionalFormatting>
  <conditionalFormatting sqref="H36">
    <cfRule type="cellIs" dxfId="34" priority="31" operator="equal">
      <formula>5</formula>
    </cfRule>
    <cfRule type="cellIs" dxfId="33" priority="32" operator="equal">
      <formula>4</formula>
    </cfRule>
    <cfRule type="cellIs" dxfId="32" priority="33" operator="equal">
      <formula>3</formula>
    </cfRule>
    <cfRule type="cellIs" dxfId="31" priority="34" operator="equal">
      <formula>2</formula>
    </cfRule>
    <cfRule type="cellIs" dxfId="30" priority="35" operator="equal">
      <formula>1</formula>
    </cfRule>
  </conditionalFormatting>
  <conditionalFormatting sqref="H37">
    <cfRule type="expression" dxfId="29" priority="26">
      <formula>H37=5</formula>
    </cfRule>
    <cfRule type="expression" dxfId="28" priority="27">
      <formula>H37=4</formula>
    </cfRule>
    <cfRule type="expression" dxfId="27" priority="28">
      <formula>H37=3</formula>
    </cfRule>
    <cfRule type="expression" dxfId="26" priority="29">
      <formula>H37=2</formula>
    </cfRule>
    <cfRule type="expression" dxfId="25" priority="30">
      <formula>H37=1</formula>
    </cfRule>
  </conditionalFormatting>
  <conditionalFormatting sqref="H37">
    <cfRule type="cellIs" dxfId="24" priority="21" operator="equal">
      <formula>5</formula>
    </cfRule>
    <cfRule type="cellIs" dxfId="23" priority="22" operator="equal">
      <formula>4</formula>
    </cfRule>
    <cfRule type="cellIs" dxfId="22" priority="23" operator="equal">
      <formula>3</formula>
    </cfRule>
    <cfRule type="cellIs" dxfId="21" priority="24" operator="equal">
      <formula>2</formula>
    </cfRule>
    <cfRule type="cellIs" dxfId="20" priority="25" operator="equal">
      <formula>1</formula>
    </cfRule>
  </conditionalFormatting>
  <conditionalFormatting sqref="M36:M37">
    <cfRule type="expression" dxfId="19" priority="16">
      <formula>M36=5</formula>
    </cfRule>
    <cfRule type="expression" dxfId="18" priority="17">
      <formula>M36=4</formula>
    </cfRule>
    <cfRule type="expression" dxfId="17" priority="18">
      <formula>M36=3</formula>
    </cfRule>
    <cfRule type="expression" dxfId="16" priority="19">
      <formula>M36=2</formula>
    </cfRule>
    <cfRule type="expression" dxfId="15" priority="20">
      <formula>M36=1</formula>
    </cfRule>
  </conditionalFormatting>
  <conditionalFormatting sqref="M36:M37">
    <cfRule type="cellIs" dxfId="14" priority="11" operator="equal">
      <formula>5</formula>
    </cfRule>
    <cfRule type="cellIs" dxfId="13" priority="12" operator="equal">
      <formula>4</formula>
    </cfRule>
    <cfRule type="cellIs" dxfId="12" priority="13" operator="equal">
      <formula>3</formula>
    </cfRule>
    <cfRule type="cellIs" dxfId="11" priority="14" operator="equal">
      <formula>2</formula>
    </cfRule>
    <cfRule type="cellIs" dxfId="10" priority="15" operator="equal">
      <formula>1</formula>
    </cfRule>
  </conditionalFormatting>
  <conditionalFormatting sqref="M19">
    <cfRule type="expression" dxfId="9" priority="6">
      <formula>M19=5</formula>
    </cfRule>
    <cfRule type="expression" dxfId="8" priority="7">
      <formula>M19=4</formula>
    </cfRule>
    <cfRule type="expression" dxfId="7" priority="8">
      <formula>M19=3</formula>
    </cfRule>
    <cfRule type="expression" dxfId="6" priority="9">
      <formula>M19=2</formula>
    </cfRule>
    <cfRule type="expression" dxfId="5" priority="10">
      <formula>M19=1</formula>
    </cfRule>
  </conditionalFormatting>
  <conditionalFormatting sqref="M19">
    <cfRule type="cellIs" dxfId="4" priority="1" operator="equal">
      <formula>5</formula>
    </cfRule>
    <cfRule type="cellIs" dxfId="3" priority="2" operator="equal">
      <formula>4</formula>
    </cfRule>
    <cfRule type="cellIs" dxfId="2" priority="3" operator="equal">
      <formula>3</formula>
    </cfRule>
    <cfRule type="cellIs" dxfId="1" priority="4" operator="equal">
      <formula>2</formula>
    </cfRule>
    <cfRule type="cellIs" dxfId="0" priority="5" operator="equal">
      <formula>1</formula>
    </cfRule>
  </conditionalFormatting>
  <pageMargins left="0.7" right="0.7" top="0.75" bottom="0.75" header="0.3" footer="0.3"/>
  <pageSetup paperSize="9" scale="4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837EBF55136B4BB9B39D83D016DB6F" ma:contentTypeVersion="17" ma:contentTypeDescription="Create a new document." ma:contentTypeScope="" ma:versionID="33d522975e8c8f8dec99d9b467a8eb6d">
  <xsd:schema xmlns:xsd="http://www.w3.org/2001/XMLSchema" xmlns:xs="http://www.w3.org/2001/XMLSchema" xmlns:p="http://schemas.microsoft.com/office/2006/metadata/properties" xmlns:ns2="c5ca0cff-b30d-4a38-902b-074849299554" xmlns:ns3="e0e64bdb-87c9-4c27-b7ca-31ee21beeb06" targetNamespace="http://schemas.microsoft.com/office/2006/metadata/properties" ma:root="true" ma:fieldsID="78a390d39431a47deccde89b0d2c047f" ns2:_="" ns3:_="">
    <xsd:import namespace="c5ca0cff-b30d-4a38-902b-074849299554"/>
    <xsd:import namespace="e0e64bdb-87c9-4c27-b7ca-31ee21beeb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a0cff-b30d-4a38-902b-0748492995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e609775-ec21-4160-aa00-1f67379c50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64bdb-87c9-4c27-b7ca-31ee21beeb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e705d17-b117-4188-82b9-58eddd0c7f01}" ma:internalName="TaxCatchAll" ma:showField="CatchAllData" ma:web="e0e64bdb-87c9-4c27-b7ca-31ee21beeb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E15FC2-EF28-47D3-8814-46E506DD20FD}"/>
</file>

<file path=customXml/itemProps2.xml><?xml version="1.0" encoding="utf-8"?>
<ds:datastoreItem xmlns:ds="http://schemas.openxmlformats.org/officeDocument/2006/customXml" ds:itemID="{1E3D2448-D95D-4718-919F-C7A6A276FE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13</vt:i4>
      </vt:variant>
    </vt:vector>
  </HeadingPairs>
  <TitlesOfParts>
    <vt:vector size="22" baseType="lpstr">
      <vt:lpstr>General info</vt:lpstr>
      <vt:lpstr>Notes</vt:lpstr>
      <vt:lpstr>TOTAL</vt:lpstr>
      <vt:lpstr>Sets and scenery - BUDGET</vt:lpstr>
      <vt:lpstr>Costume - BUDGET</vt:lpstr>
      <vt:lpstr>Props &amp; furniture - BUDGET</vt:lpstr>
      <vt:lpstr>Sets and scenery - FINAL</vt:lpstr>
      <vt:lpstr>Costume - FINAL</vt:lpstr>
      <vt:lpstr>Props &amp; furniture - FINAL</vt:lpstr>
      <vt:lpstr>_kostumier</vt:lpstr>
      <vt:lpstr>_producent</vt:lpstr>
      <vt:lpstr>_produktionsleder</vt:lpstr>
      <vt:lpstr>_sæson</vt:lpstr>
      <vt:lpstr>_scenemester</vt:lpstr>
      <vt:lpstr>Forestillingsnummer</vt:lpstr>
      <vt:lpstr>Forestillingstitel</vt:lpstr>
      <vt:lpstr>KUNSTART</vt:lpstr>
      <vt:lpstr>Producent</vt:lpstr>
      <vt:lpstr>producer</vt:lpstr>
      <vt:lpstr>Produktionsleder</vt:lpstr>
      <vt:lpstr>sæson</vt:lpstr>
      <vt:lpstr>Scenemester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Mikkel Rubæk</dc:creator>
  <cp:lastModifiedBy>Microsoft Office User</cp:lastModifiedBy>
  <cp:lastPrinted>2023-03-07T13:15:28Z</cp:lastPrinted>
  <dcterms:created xsi:type="dcterms:W3CDTF">2022-03-29T11:51:05Z</dcterms:created>
  <dcterms:modified xsi:type="dcterms:W3CDTF">2023-09-14T15:27:23Z</dcterms:modified>
</cp:coreProperties>
</file>